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1"/>
  </bookViews>
  <sheets>
    <sheet name="Arkusz1" sheetId="1" r:id="rId1"/>
    <sheet name="doc1" sheetId="2" r:id="rId2"/>
  </sheets>
  <definedNames>
    <definedName name="_xlnm.Print_Titles" localSheetId="0">'Arkusz1'!$5:$5</definedName>
    <definedName name="_xlnm.Print_Titles" localSheetId="1">'doc1'!$2:$2</definedName>
  </definedNames>
  <calcPr fullCalcOnLoad="1"/>
</workbook>
</file>

<file path=xl/sharedStrings.xml><?xml version="1.0" encoding="utf-8"?>
<sst xmlns="http://schemas.openxmlformats.org/spreadsheetml/2006/main" count="4004" uniqueCount="1639">
  <si>
    <t>Dotacja podmiotowa z budżetu dla samorządowej instytucji kultury</t>
  </si>
  <si>
    <t>FN-MGOK-WOK Wilkanów:wymiana okien i drzwi, elewacja, bud.oczyszczalni ścieków, remont sali widowiskowej-Program Leader</t>
  </si>
  <si>
    <t>GGG-uporządkowanie gospodarki ściekami sanitarnymi Szpitala w Bystrzycy Kłodzkiej</t>
  </si>
  <si>
    <t>RGŻ-odbiór i unieszkodliwianie padłej zwierzyny</t>
  </si>
  <si>
    <t>RGŻ-utylizacja i usuwanie zabestu</t>
  </si>
  <si>
    <t>RGŻ-opłata do Urzędu Marszałkowskiego za odprowadzanie wód opadowych do ziemi</t>
  </si>
  <si>
    <t>RGŻ-dopłata do kapitału zakładowego ZUK (segregacja odpadów, monitoring zamkniętego składowiska, prace zabezpieczające i rekultywacja składowiska)</t>
  </si>
  <si>
    <t>90095</t>
  </si>
  <si>
    <t>185 132,00</t>
  </si>
  <si>
    <t>OR-wydatki bieżące szalet Mg</t>
  </si>
  <si>
    <t>8 316,00</t>
  </si>
  <si>
    <t>707,00</t>
  </si>
  <si>
    <t>1 371,00</t>
  </si>
  <si>
    <t>221,00</t>
  </si>
  <si>
    <t>480,00</t>
  </si>
  <si>
    <t>64 335,00</t>
  </si>
  <si>
    <t>GKM-utrzymanie szaletów</t>
  </si>
  <si>
    <t>RGŻ-f.sołecki-Długopole Zdrój-budowa wiat biesiadnych</t>
  </si>
  <si>
    <t>11 000,00</t>
  </si>
  <si>
    <t>RGŻ-f.sołecki-Długopole Zdrój-zakup klombów i kwiatów</t>
  </si>
  <si>
    <t>3 846,00</t>
  </si>
  <si>
    <t>RGŻ-f.sołecki-Gorzanów-zakup materiałów do wykonania wylewki na siłowni</t>
  </si>
  <si>
    <t>RGŻ-f.sołecki-Lasówka-oznakowanie ścieżki dydaktycznej</t>
  </si>
  <si>
    <t>RGŻ-f.sołecki-Lasówka-wykonanie tablicy informacyjno-dydaktycznej</t>
  </si>
  <si>
    <t>2 600,00</t>
  </si>
  <si>
    <t>RGŻ-f.sołecki-Lasówka-zagospodarowanie terenu rekreacyjnego</t>
  </si>
  <si>
    <t>RGŻ-f.sołecki-Marianówka-zakup wyposażenia wiaty rekreacyjnej</t>
  </si>
  <si>
    <t>5 843,00</t>
  </si>
  <si>
    <t>RGŻ-f.sołecki-Mielnik-wyposażenie wiaty rekreacyjnej-zakup ław i stołów</t>
  </si>
  <si>
    <t>RGŻ-f.sołecki-Międzygórze-zakup sań rogatych</t>
  </si>
  <si>
    <t>RGŻ-f.sołecki-Międzygórze-zakup strojów dla Koła Gospodyń Wiejskich</t>
  </si>
  <si>
    <t>744,00</t>
  </si>
  <si>
    <t>RGŻ-f.sołecki-Piotrowice-zakup materiałów do budowy huśtawki</t>
  </si>
  <si>
    <t>460,00</t>
  </si>
  <si>
    <t>RGŻ-f.sołecki-Piotrowice-zakup materiałów do kosiarki spalinowej</t>
  </si>
  <si>
    <t>880,00</t>
  </si>
  <si>
    <t>RGŻ-f.sołecki-Piotrowice-zakup materiałów remont wiaty</t>
  </si>
  <si>
    <t>RGŻ-f.sołecki-Piotrowice-zakup przewodu elektrycznego</t>
  </si>
  <si>
    <t>860,00</t>
  </si>
  <si>
    <t>RGŻ-f.sołecki-Stara Bystrzyca-utworzenie placu zabaw</t>
  </si>
  <si>
    <t>8 300,00</t>
  </si>
  <si>
    <t>RGŻ-f.sołecki-Stara Bystrzyca-uwykonanie wiaty (hali gościnnej)</t>
  </si>
  <si>
    <t>7 671,00</t>
  </si>
  <si>
    <t>RGŻ-f.sołecki-Stara Bystrzyca-zakup tablicy upamiętniającej</t>
  </si>
  <si>
    <t>RGŻ-f.sołecki-Wilkanów-zakup halogenów oświetleniowych na imprezy</t>
  </si>
  <si>
    <t>550,00</t>
  </si>
  <si>
    <t>RGŻ-f.sołecki-Wilkanów-zakup urządzeń zabawowych na  plac zabaw</t>
  </si>
  <si>
    <t>RGŻ-f.sołecki-Długopole Dolne-wykonanie pokrycia wiaty</t>
  </si>
  <si>
    <t>RGŻ-f.sołecki-Międzygórze-wymiana okien w budynku po byłej szkole</t>
  </si>
  <si>
    <t>40,00</t>
  </si>
  <si>
    <t>35 725,00</t>
  </si>
  <si>
    <t>* wykonanie I etapu studium</t>
  </si>
  <si>
    <t>* komisje urbanistyczne</t>
  </si>
  <si>
    <t>* olej opałowy</t>
  </si>
  <si>
    <t>* energia cieplna</t>
  </si>
  <si>
    <t xml:space="preserve">* opał </t>
  </si>
  <si>
    <t>GKM-utrzymanie placów zabaw</t>
  </si>
  <si>
    <t>* wydawnictwa turystyczne</t>
  </si>
  <si>
    <t>* obsługa i utrzymanie infokiosku</t>
  </si>
  <si>
    <t>* pozostałe wydatki</t>
  </si>
  <si>
    <t>GGG-wydatki bieżące/ dozór budynku ul.Kolejowa/</t>
  </si>
  <si>
    <t>* artykuły spożywcze,środki czystości</t>
  </si>
  <si>
    <t>RGŻ-f.sołecki-Nowa Łomnica-budowa wiaty na placu rekreacyjnym</t>
  </si>
  <si>
    <t>6 725,00</t>
  </si>
  <si>
    <t xml:space="preserve">WI-Rewitalizacja ul.Rycerskiej, Placu Wolności i ul.Kościelnej-budowa i modernizacja drogi(jezdnia+chodnik) </t>
  </si>
  <si>
    <t>WI-Rewitalizacja ul.Rycerskiej, Placu Wolności i ul.Kościelnej-budowa i modernizacja drogi(jezdnia+chodnik)</t>
  </si>
  <si>
    <t xml:space="preserve">WI-Rewitalizacja ul.Rycerskiej, Placu Wolności i ul.Kościelnej-budowa, remont, modernizacja drobnej infrastruktury </t>
  </si>
  <si>
    <t>RGŻ-Konkurs ,,Najlepsze inicjatywy społeczności lokalnych w ramach programu Odnowa wsi"-</t>
  </si>
  <si>
    <t>FN-MGOK-dotacja-Dni Św. Floriana</t>
  </si>
  <si>
    <t xml:space="preserve">WT-remont i adaptacja na cele kultury i turystyki bram i baszt </t>
  </si>
  <si>
    <t>525,00</t>
  </si>
  <si>
    <t>59 312,00</t>
  </si>
  <si>
    <t>RGŻ-f.sołecki-Gorzanów-zakup namiotów halowych z wyposażeniem</t>
  </si>
  <si>
    <t>20 050,00</t>
  </si>
  <si>
    <t>RGŻ-f.sołecki-Międzygórze-zakup traktora do koszenia</t>
  </si>
  <si>
    <t>RGŻ-f.sołecki-Stara Łomnica-utworzenie placu zabaw dla dzieci (zakup huśtawek)</t>
  </si>
  <si>
    <t>13 124,00</t>
  </si>
  <si>
    <t>RGŻ-f.sołecki-Stara Łomnica-zakup traktora ogrodniczego (kosiarki)</t>
  </si>
  <si>
    <t>RGŻ-f.sołecki-Topolice-zakup kosiarki</t>
  </si>
  <si>
    <t>5 138,00</t>
  </si>
  <si>
    <t>RGŻ-f.sołecki-Wilkanów-zakup namiotów na potrzeby imprez wiejskich</t>
  </si>
  <si>
    <t>921</t>
  </si>
  <si>
    <t>GKM-zakup choinki</t>
  </si>
  <si>
    <t>WI- modernizacja oświetlenia ul.Sempołowskiej</t>
  </si>
  <si>
    <t>WI-budowa oświetlenia w St.Bystrzycy</t>
  </si>
  <si>
    <t>WI- mury oporowe Pl.Szpitalny</t>
  </si>
  <si>
    <t>Kultura i ochrona dziedzictwa narodowego</t>
  </si>
  <si>
    <t>2 530 534,00</t>
  </si>
  <si>
    <t>92105</t>
  </si>
  <si>
    <t>Pozostałe zadania w zakresie kultury</t>
  </si>
  <si>
    <t>87 929,00</t>
  </si>
  <si>
    <t>13 929,00</t>
  </si>
  <si>
    <t>RGŻ-f.sołecki-Lasówka-imprezy dla dzieci</t>
  </si>
  <si>
    <t>RGŻ-f.sołecki-Wójtowice-dofinansowanie imprez</t>
  </si>
  <si>
    <t>RGŻ-f.sołecki-Zalesie-sfinansowanie spotkania integracyjnego z okazji Dnia Dziecka</t>
  </si>
  <si>
    <t>429,00</t>
  </si>
  <si>
    <t>70 000,00</t>
  </si>
  <si>
    <t>92108</t>
  </si>
  <si>
    <t>Filharmonie, orkiestry, chóry i kapele</t>
  </si>
  <si>
    <t>19 574,00</t>
  </si>
  <si>
    <t>OR-Orkiestra Zdrojowa Długopole Zdrój</t>
  </si>
  <si>
    <t>92109</t>
  </si>
  <si>
    <t>Domy i ośrodki kultury, świetlice i kluby</t>
  </si>
  <si>
    <t>734 031,00</t>
  </si>
  <si>
    <t>659 500,00</t>
  </si>
  <si>
    <t>FN-MGOK-dotacja na Rady Sołeckie przy MGOK</t>
  </si>
  <si>
    <t>FN-MGOK-dotacja na świetlice wiejskie</t>
  </si>
  <si>
    <t>FN-MGOK-dotacja na WOK</t>
  </si>
  <si>
    <t>150 000,00</t>
  </si>
  <si>
    <t>FN-MGOK-dotacja podmiotowa MGOK</t>
  </si>
  <si>
    <t>300 000,00</t>
  </si>
  <si>
    <t>FN-MGOK-dotacja teatr uliczny Bystrzak</t>
  </si>
  <si>
    <t>FN-MGOK-dotacja-Dni Międzygórza i Długopola</t>
  </si>
  <si>
    <t>FN-MGOK-dotacja-dożynki gminne</t>
  </si>
  <si>
    <t>FN-MGOK-dotacja-imprezy przy MGOK</t>
  </si>
  <si>
    <t>FN-MGOK-dotacja-pracownia artystyczna Domku z Kulturą</t>
  </si>
  <si>
    <t>FN-MGOK-dotacja-Prezentacja Ludowych Zespołów Śpiewaczych</t>
  </si>
  <si>
    <t>FN-MGOK-dotacja-Turniej Tańca Towarzyskiego i Beeakdance</t>
  </si>
  <si>
    <t>FN-MGOK-dotacja-zagospodarowanie czasu wolnego</t>
  </si>
  <si>
    <t>64 771,00</t>
  </si>
  <si>
    <t>RGŻ-f.sołecki-Idzików-wyposażenie kuchni WDK</t>
  </si>
  <si>
    <t>17 600,00</t>
  </si>
  <si>
    <t>RGŻ-f.sołecki-Młoty-remont świetlicy wiejskiej</t>
  </si>
  <si>
    <t>5 799,00</t>
  </si>
  <si>
    <t>RGŻ-f.sołecki-Stary Waliszów-doposażenie pomieszczeń w WDK (kuchnia)-zakup taboretu gazowego</t>
  </si>
  <si>
    <t>RGŻ-f.sołecki-Stary Waliszów-doposażenie pomieszczeń w WDK (stoły, krzesła)</t>
  </si>
  <si>
    <t>13 600,00</t>
  </si>
  <si>
    <t>RGŻ-f.sołecki-Stary Waliszów-doposażenie pomieszczeń w WDK-urządzenie siłowni-zakup sprzętu</t>
  </si>
  <si>
    <t>RGŻ-f.sołecki-Wilkanów-wyposażenie kuchni WDK</t>
  </si>
  <si>
    <t>RGŻ-f.sołecki-Wilkanów-zakup stołów i krzeseł do świetlicy przy OSP</t>
  </si>
  <si>
    <t>4 027,00</t>
  </si>
  <si>
    <t>RGŻ-f.sołecki-Zabłocie-wyposażenie świetlicy wiejskiej</t>
  </si>
  <si>
    <t>8 026,00</t>
  </si>
  <si>
    <t>RGŻ-RS Starkówek-zakup wiaty drewnianej wraz z wyposażeniem</t>
  </si>
  <si>
    <t>5 719,00</t>
  </si>
  <si>
    <t>6 894,00</t>
  </si>
  <si>
    <t>RGŻ-f.sołecki-Wójtowice-remont świetlicy wiejskiej</t>
  </si>
  <si>
    <t>RGŻ-f.sołecki-Lasówka-wynajęcie sali na zebrania wiejskie</t>
  </si>
  <si>
    <t>2 466,00</t>
  </si>
  <si>
    <t>RGŻ-RS Starkówek-zakup wiaty drewnianej wraz z wyposażeniem-wyd.majątkowe</t>
  </si>
  <si>
    <t>92116</t>
  </si>
  <si>
    <t>Biblioteki</t>
  </si>
  <si>
    <t>509 000,00</t>
  </si>
  <si>
    <t>FN-Biblioteka dotacja podmiotowa</t>
  </si>
  <si>
    <t>FN-Biblioteka dotacja zakup książek</t>
  </si>
  <si>
    <t>FN-Biblioteka dotacja-Konkurs "Okolica w literę ujęta"</t>
  </si>
  <si>
    <t>FN-Biblioteka dotacja-zagosp.wolnego czasu</t>
  </si>
  <si>
    <t>92118</t>
  </si>
  <si>
    <t>Muzea</t>
  </si>
  <si>
    <t>210 000,00</t>
  </si>
  <si>
    <t>FN-Muzeum-dotacja podmiotowa</t>
  </si>
  <si>
    <t>92120</t>
  </si>
  <si>
    <t>Ochrona zabytków i opieka nad zabytkami</t>
  </si>
  <si>
    <t>970 000,00</t>
  </si>
  <si>
    <t>2720</t>
  </si>
  <si>
    <t>Dotacje celowe z budżetu na finansowanie lub dofinansowanie prac remontowych i konserwatorskich obiektów zabytkowych przekazane jednostkom niezaliczanym do sektora finansów publicznych</t>
  </si>
  <si>
    <t>430 000,00</t>
  </si>
  <si>
    <t>31 000,00</t>
  </si>
  <si>
    <t>WT-dok.projektowo-kosztorysowa na remont i adaptację na cele usługowo-turystyczne baszt bystrzyckich</t>
  </si>
  <si>
    <t>926</t>
  </si>
  <si>
    <t>Kultura fizyczna</t>
  </si>
  <si>
    <t>894 678,00</t>
  </si>
  <si>
    <t>92601</t>
  </si>
  <si>
    <t>Obiekty sportowe</t>
  </si>
  <si>
    <t>506 509,00</t>
  </si>
  <si>
    <t>KF-eksploatacja stadionu</t>
  </si>
  <si>
    <t>30 344,00</t>
  </si>
  <si>
    <t>KF-eksploatacja Orlika</t>
  </si>
  <si>
    <t>OR-wydatki bieżące-robotnik gospodarczy na Orliku</t>
  </si>
  <si>
    <t>7 344,00</t>
  </si>
  <si>
    <t>1 836,00</t>
  </si>
  <si>
    <t>5 394,00</t>
  </si>
  <si>
    <t>1 394,00</t>
  </si>
  <si>
    <t>1 225,00</t>
  </si>
  <si>
    <t>1 320,00</t>
  </si>
  <si>
    <t>17 100,00</t>
  </si>
  <si>
    <t>KF-zakup maszynowej techniki dla zimowej turystycznej dostępności Orlickich i Bystrzyckich Gór-utrzymanie, oznaczenie, mat.reklamowe, promocja, tablice informacyjne</t>
  </si>
  <si>
    <t>26 300,00</t>
  </si>
  <si>
    <t>7 300,00</t>
  </si>
  <si>
    <t>WI-adaptacja projektu typowego wraz z badaniami geologicznymi-Orlik Wilkanów</t>
  </si>
  <si>
    <t>92605</t>
  </si>
  <si>
    <t>Zadania w zakresie kultury fizycznej</t>
  </si>
  <si>
    <t>320 669,00</t>
  </si>
  <si>
    <t>265 000,00</t>
  </si>
  <si>
    <t>WT-dotacje na realizację zadań z zakresu kultury fizycznej i sportu dla organizacji pozarządowych-konkurs ofert</t>
  </si>
  <si>
    <t>3040</t>
  </si>
  <si>
    <t>Nagrody o charakterze szczególnym niezaliczone do wynagrodzeń</t>
  </si>
  <si>
    <t>KF-imprezy sportowe</t>
  </si>
  <si>
    <t>5 669,00</t>
  </si>
  <si>
    <t>RGŻ-f.sołecki-Lasówka-dofinansowanie zawodów narciarskich</t>
  </si>
  <si>
    <t>RGŻ-f.sołecki-Lasówka-dofinansowanie zawodów niordic walking</t>
  </si>
  <si>
    <t>Załącznik Nr 5 do informacji o przebiegu wykonania budżetu za I pólrocze 2011 r.na 30.06.2011 r.</t>
  </si>
  <si>
    <t>KF-Maraton Rowerowy MTB</t>
  </si>
  <si>
    <t>KF-Mistrzostwa Polski w Biegach Górskich (Międzygórze-Śnieżnik)</t>
  </si>
  <si>
    <t>WPiS-dowóz zawodników na zawody</t>
  </si>
  <si>
    <t>WPiS-zagospodarowanie wolnego czasu</t>
  </si>
  <si>
    <t>92695</t>
  </si>
  <si>
    <t>67 500,00</t>
  </si>
  <si>
    <t>WE-Program nauki pływania</t>
  </si>
  <si>
    <t>RGŻ-f.sołecki-Poręba-zakup strojów sportowych oraz siatek do bramek do piłki nożnej</t>
  </si>
  <si>
    <t>49 600,00</t>
  </si>
  <si>
    <t>Razem:</t>
  </si>
  <si>
    <t>47 861 190,00</t>
  </si>
  <si>
    <t>Plan na początek roku 2011</t>
  </si>
  <si>
    <t>Plan po zmianach na 30.06.2011</t>
  </si>
  <si>
    <t>Wykonanie na 30.06.2011</t>
  </si>
  <si>
    <t xml:space="preserve">% </t>
  </si>
  <si>
    <t>Dział</t>
  </si>
  <si>
    <t>Rozdział</t>
  </si>
  <si>
    <t>Paragraf</t>
  </si>
  <si>
    <t>Treść</t>
  </si>
  <si>
    <t>010</t>
  </si>
  <si>
    <t>Rolnictwo i łowiectwo</t>
  </si>
  <si>
    <t>169 300,00</t>
  </si>
  <si>
    <t>01008</t>
  </si>
  <si>
    <t>Melioracje wodne</t>
  </si>
  <si>
    <t>30 000,00</t>
  </si>
  <si>
    <t>4430</t>
  </si>
  <si>
    <t>Różne opłaty i składki</t>
  </si>
  <si>
    <t>01030</t>
  </si>
  <si>
    <t>Izby rolnicze</t>
  </si>
  <si>
    <t>7 000,00</t>
  </si>
  <si>
    <t>2850</t>
  </si>
  <si>
    <t>Wpłaty gmin na rzecz izb rolniczych w wysokości 2% uzyskanych wpływów z podatku rolnego</t>
  </si>
  <si>
    <t>FN-2% wpływu podatku rolnego</t>
  </si>
  <si>
    <t>01041</t>
  </si>
  <si>
    <t xml:space="preserve">Program rozwoju Obszarów Wiejskich 2007-2013 </t>
  </si>
  <si>
    <t>130 000,00</t>
  </si>
  <si>
    <t>4217</t>
  </si>
  <si>
    <t>Zakup materiałów i wyposażenia</t>
  </si>
  <si>
    <t>91 000,00</t>
  </si>
  <si>
    <t>WPiRL-Małe projekty PROW-zakup wyposażenia do WOK-Gorzanów, Idzików, Pławnica</t>
  </si>
  <si>
    <t>4219</t>
  </si>
  <si>
    <t>39 000,00</t>
  </si>
  <si>
    <t>01095</t>
  </si>
  <si>
    <t>Pozostała działalność</t>
  </si>
  <si>
    <t>2 300,00</t>
  </si>
  <si>
    <t>4210</t>
  </si>
  <si>
    <t>1 300,00</t>
  </si>
  <si>
    <t>RGŻ-Konkurs "Bezpieczne Gospodarstwo"</t>
  </si>
  <si>
    <t>300,00</t>
  </si>
  <si>
    <t>1 000,00</t>
  </si>
  <si>
    <t>4300</t>
  </si>
  <si>
    <t>Zakup usług pozostałych</t>
  </si>
  <si>
    <t>020</t>
  </si>
  <si>
    <t>Leśnictwo</t>
  </si>
  <si>
    <t>118 300,00</t>
  </si>
  <si>
    <t>02001</t>
  </si>
  <si>
    <t>Gospodarka leśna</t>
  </si>
  <si>
    <t>3020</t>
  </si>
  <si>
    <t>Wydatki osobowe niezaliczone do wynagrodzeń</t>
  </si>
  <si>
    <t>1 600,00</t>
  </si>
  <si>
    <t>OPS-b.g-prace w lasach gminnych</t>
  </si>
  <si>
    <t>4010</t>
  </si>
  <si>
    <t>Wynagrodzenia osobowe pracowników</t>
  </si>
  <si>
    <t>63 216,00</t>
  </si>
  <si>
    <t>4040</t>
  </si>
  <si>
    <t>Dodatkowe wynagrodzenie roczne</t>
  </si>
  <si>
    <t>5 373,00</t>
  </si>
  <si>
    <t>4110</t>
  </si>
  <si>
    <t>Składki na ubezpieczenia społeczne</t>
  </si>
  <si>
    <t>10 590,00</t>
  </si>
  <si>
    <t>4120</t>
  </si>
  <si>
    <t>Składki na Fundusz Pracy</t>
  </si>
  <si>
    <t>1 680,00</t>
  </si>
  <si>
    <t>9 449,00</t>
  </si>
  <si>
    <t>RGŻ-prace w lasach gminnych</t>
  </si>
  <si>
    <t>4280</t>
  </si>
  <si>
    <t>Zakup usług zdrowotnych</t>
  </si>
  <si>
    <t>280,00</t>
  </si>
  <si>
    <t>1 920,00</t>
  </si>
  <si>
    <t>19 000,00</t>
  </si>
  <si>
    <t>4440</t>
  </si>
  <si>
    <t>Odpisy na zakładowy fundusz świadczeń socjalnych</t>
  </si>
  <si>
    <t>4 192,00</t>
  </si>
  <si>
    <t>600</t>
  </si>
  <si>
    <t>Transport i łączność</t>
  </si>
  <si>
    <t>1 886 055,00</t>
  </si>
  <si>
    <t>60014</t>
  </si>
  <si>
    <t>Drogi publiczne powiatowe</t>
  </si>
  <si>
    <t>35 000,00</t>
  </si>
  <si>
    <t>2710</t>
  </si>
  <si>
    <t>* rury betonowe do remontu przepustów</t>
  </si>
  <si>
    <t>* kruszywa</t>
  </si>
  <si>
    <t>* kantówki</t>
  </si>
  <si>
    <t>* materiały budowlane</t>
  </si>
  <si>
    <t>GKM-wydatki bieżące/ ogłoszenia prasowe/</t>
  </si>
  <si>
    <t>GKM-odśnieżanie miasta i terenu/ umowy cywilnoprawne-odśnieżanie/</t>
  </si>
  <si>
    <t>* wymiana skorodownych słupów ul.Odrowąża</t>
  </si>
  <si>
    <t>* wymiana zużytych opraw</t>
  </si>
  <si>
    <t>* wymiana uszkodzonego słupa ul.Zielna, Nowa Bystrzyca, ul.Swierczewskiego,</t>
  </si>
  <si>
    <t>* naprawa kabla oświetlenia ul.Sierpnia</t>
  </si>
  <si>
    <t>* wymiana uszkodzonej oprawy Długopole Zdr</t>
  </si>
  <si>
    <t>* zabezpieczenie miejsca uszkodzonej latarni Oś.Szkolne i Międzygórze</t>
  </si>
  <si>
    <t>* wykonanie przyłącza elektrycznego w Długopolu Zdr</t>
  </si>
  <si>
    <t>* wykonanie przewieszki uszkodzonego kabla ul.w.Polskiego</t>
  </si>
  <si>
    <t>* wykonanie pionowania uszkodzonego słupa w Wilkanowie i Międzygórzu</t>
  </si>
  <si>
    <t>* montaż zdewastowanych pokryw słupowych</t>
  </si>
  <si>
    <t>* kosztorysy na wymiane uszkodzonych lamp</t>
  </si>
  <si>
    <t>* montaz wysięgnika na słupie w St.Bystrzycy</t>
  </si>
  <si>
    <t>GKM-dopłata do ceny wody i ścieków</t>
  </si>
  <si>
    <t>Razem</t>
  </si>
  <si>
    <t>SPRAWOZDANIE Z WYKONANIA BUDŻETU ZA I PÓLROCZE 2011 R.</t>
  </si>
  <si>
    <t>WYDZIAŁ GOSPODARKI KOMUNALNEJ I MIESZKANIOWEJ</t>
  </si>
  <si>
    <t>Dotacja celowa na pomoc finansową udzielaną między jednostkami samorządu terytorialnego na dofinansowanie własnych zadań bieżących</t>
  </si>
  <si>
    <t>WI-dotacja dla Powiatu remont drogi z chodnikiem położonej w Bystrzycy Kł przy ul.Okrzei</t>
  </si>
  <si>
    <t>60016</t>
  </si>
  <si>
    <t>Drogi publiczne gminne</t>
  </si>
  <si>
    <t>1 190 255,00</t>
  </si>
  <si>
    <t>5 400,00</t>
  </si>
  <si>
    <t>OPS-b.g-organizacja i prowadzenie robót publicznych</t>
  </si>
  <si>
    <t>272 700,00</t>
  </si>
  <si>
    <t>23 180,00</t>
  </si>
  <si>
    <t>OR-wydatki bieżące</t>
  </si>
  <si>
    <t>2 236,00</t>
  </si>
  <si>
    <t>46 542,00</t>
  </si>
  <si>
    <t>7 249,00</t>
  </si>
  <si>
    <t>4170</t>
  </si>
  <si>
    <t>Wynagrodzenia bezosobowe</t>
  </si>
  <si>
    <t>GKM-wydatki bieżące</t>
  </si>
  <si>
    <t>17 822,00</t>
  </si>
  <si>
    <t>RGŻ-f.sołecki-Długopole Dolne-zakup kostki brukowej na chodnik koło kościoła</t>
  </si>
  <si>
    <t>5 260,00</t>
  </si>
  <si>
    <t>RGŻ-f.sołecki-Poręba-zakup kręgów na przepusty na drodze gminnej</t>
  </si>
  <si>
    <t>1 815,00</t>
  </si>
  <si>
    <t>RGŻ-f.sołecki-Wilkanów-remont szatni dla LZS</t>
  </si>
  <si>
    <t>RGŻ-f.sołecki-Wilkanów-zakup kręgów do wykonania parkingu</t>
  </si>
  <si>
    <t>2 500,00</t>
  </si>
  <si>
    <t>RGŻ-f.sołecki-Wilkanów-zakup materiałów budowlanych do wykonania chodnika na cmentarzu</t>
  </si>
  <si>
    <t>4 000,00</t>
  </si>
  <si>
    <t>RGŻ-f.sołecki-Wyszki-remont wiaty przystankowej</t>
  </si>
  <si>
    <t>4270</t>
  </si>
  <si>
    <t>Zakup usług remontowych</t>
  </si>
  <si>
    <t>62 183,00</t>
  </si>
  <si>
    <t>45 000,00</t>
  </si>
  <si>
    <t>RGŻ-f.sołecki-Nowa Bystrzyca-odwodnienie placu gminnego przy przystanku</t>
  </si>
  <si>
    <t>10 694,00</t>
  </si>
  <si>
    <t>RGŻ-f.sołecki-Spalona-remont drogi gminnej</t>
  </si>
  <si>
    <t>5 689,00</t>
  </si>
  <si>
    <t>RGŻ-f.sołecki-Szklarka-remont wiaty przystankowej</t>
  </si>
  <si>
    <t>800,00</t>
  </si>
  <si>
    <t>770,00</t>
  </si>
  <si>
    <t>5 000,00</t>
  </si>
  <si>
    <t>2 700,00</t>
  </si>
  <si>
    <t>RGŻ-f.sołecki-Pławnica-położenie masy asfaltowej na drodze gminnej</t>
  </si>
  <si>
    <t>14 443,00</t>
  </si>
  <si>
    <t>4410</t>
  </si>
  <si>
    <t>Podróże służbowe krajowe</t>
  </si>
  <si>
    <t>100,00</t>
  </si>
  <si>
    <t>20 000,00</t>
  </si>
  <si>
    <t>200,00</t>
  </si>
  <si>
    <t>18 337,00</t>
  </si>
  <si>
    <t>6050</t>
  </si>
  <si>
    <t>Wydatki inwestycyjne jednostek budżetowych</t>
  </si>
  <si>
    <t>641 140,00</t>
  </si>
  <si>
    <t>6060</t>
  </si>
  <si>
    <t>Wydatki na zakupy inwestycyjne jednostek budżetowych</t>
  </si>
  <si>
    <t>14 178,00</t>
  </si>
  <si>
    <t>RGŻ-f.sołecki-Nowy Waliszów-zakup i montaż wiat przystankowych</t>
  </si>
  <si>
    <t>60017</t>
  </si>
  <si>
    <t>156 000,00</t>
  </si>
  <si>
    <t>80 000,00</t>
  </si>
  <si>
    <t>55 000,00</t>
  </si>
  <si>
    <t>49 000,00</t>
  </si>
  <si>
    <t>RGŻ-f.sołecki-Szklarka-remont drogi transportu rolnego</t>
  </si>
  <si>
    <t>6 000,00</t>
  </si>
  <si>
    <t>60053</t>
  </si>
  <si>
    <t>Infrastruktura telekomunikacyjna</t>
  </si>
  <si>
    <t>4 800,00</t>
  </si>
  <si>
    <t>RGŻ-f.sołecki-Zalesie-wykonanie sieci internetowej</t>
  </si>
  <si>
    <t>60078</t>
  </si>
  <si>
    <t>Usuwanie skutków klęsk żywiołowych</t>
  </si>
  <si>
    <t>500 000,00</t>
  </si>
  <si>
    <t>50 000,00</t>
  </si>
  <si>
    <t>GKM-remonty bieżące wspólf. MSWiA</t>
  </si>
  <si>
    <t>450 000,00</t>
  </si>
  <si>
    <t>630</t>
  </si>
  <si>
    <t>Turystyka</t>
  </si>
  <si>
    <t>96 865,00</t>
  </si>
  <si>
    <t>63003</t>
  </si>
  <si>
    <t>Zadania w zakresie upowszechniania turystyki</t>
  </si>
  <si>
    <t>83 965,00</t>
  </si>
  <si>
    <t>2820</t>
  </si>
  <si>
    <t>Dotacja celowa z budżetu na finansowanie lub dofinansowanie zadań zleconych do realizacji stowarzyszeniom</t>
  </si>
  <si>
    <t>2 000,00</t>
  </si>
  <si>
    <t>WT-dotacja na zadania z zakresu turystyki-organizacja Dni Turystyki i utrzymanie oraz konserwacja szlaków turystycznych</t>
  </si>
  <si>
    <t>5 800,00</t>
  </si>
  <si>
    <t>WT-Dni Turystyki</t>
  </si>
  <si>
    <t>3 000,00</t>
  </si>
  <si>
    <t>WT-funcjonowanie Centrum Informacji Turystycznej</t>
  </si>
  <si>
    <t>2 800,00</t>
  </si>
  <si>
    <t>53 000,00</t>
  </si>
  <si>
    <t>SP nr 1 -wydatki bieżące</t>
  </si>
  <si>
    <t>SP nr 1- Program na rzecz społeczności romskiej-DUW</t>
  </si>
  <si>
    <t>WE-dofinansowanie świadczeń pomocy materialnej o charakterze socjalnym</t>
  </si>
  <si>
    <t>WE- wyprawka szkolna-dofinansowanie zakupu podręczników dla uczniów-Rządowy Program pomocy uczniom</t>
  </si>
  <si>
    <t>Kolonie i obozy oraz inne formy wypoczyku dzieci i młodzieży szkolnej,a także szkolenia młodzieży</t>
  </si>
  <si>
    <t>RGZ- opłata do UM za wyłączenie z produkcji lesnej ujęcia w Międzygórzu</t>
  </si>
  <si>
    <t>Wydatki osobowe niezaliczane do wynagrodzeń</t>
  </si>
  <si>
    <t>OR- bezrobotni dla gospodarki wodnej ochrony przeciwpowodziowej 11 osób</t>
  </si>
  <si>
    <t>OR- wydatki bieżące</t>
  </si>
  <si>
    <t xml:space="preserve">RGŻ-f.sołecki-Lasówka-Akcja sprzątania </t>
  </si>
  <si>
    <t>zakup usług zdrowotnych</t>
  </si>
  <si>
    <t>WPiS-promocja gminy- wykonanie obrazów i grafik</t>
  </si>
  <si>
    <t>WPiS-promocja gminy- koprodukcja filmu Lisowczycy</t>
  </si>
  <si>
    <t>WPiS- promocja:prenumerata,montaz plakatów ,opłata za serwer,udział w targach MTT Wrocław,Katowice,wykonanie zapałek kominkowych,usługi gastronomiczne</t>
  </si>
  <si>
    <t>WPiS-wydawnictwa promocyjne gminy: zapałki promocyjne,ulotki,miecze do kopert</t>
  </si>
  <si>
    <t>WPiS-zakup wydawnictw z zakresu kultury -album Bystrzyca kł</t>
  </si>
  <si>
    <t>WPiSOrganizacja Dni św.Floriana-Dni Miasta</t>
  </si>
  <si>
    <t>KF-eksploatacja Orlika-gospodarz, dozorca,instruktor</t>
  </si>
  <si>
    <t>KF-eksploatacja stadionu-gospodarz</t>
  </si>
  <si>
    <t>KF-eksploatacja Orlika/ śordki czystości,uchwyty do bramek/</t>
  </si>
  <si>
    <t>KF-eksploatacja stadionu/ Węgiel,paliwo i części do Forda,części do kosiarki/</t>
  </si>
  <si>
    <t>KF-eksploatacja Orlika/ konserwacja boiska,monitoring,wywóz nieczystości/</t>
  </si>
  <si>
    <t>KF-eksploatacja stadionu/ wywóz nieczystości,naprawa Forda,konserwacja alarmu/</t>
  </si>
  <si>
    <t>KF-imprezy sportowe- nagrody: Bieg Narciarski w Spalonej, Mistrzostwa w biegach w Międzygórzu/</t>
  </si>
  <si>
    <t>KF-imprezy sportowe- obsługa i sędziowanie zawodów</t>
  </si>
  <si>
    <t>4307</t>
  </si>
  <si>
    <t>14 675,00</t>
  </si>
  <si>
    <t>4309</t>
  </si>
  <si>
    <t>6 290,00</t>
  </si>
  <si>
    <t>63095</t>
  </si>
  <si>
    <t>12 900,00</t>
  </si>
  <si>
    <t>2900</t>
  </si>
  <si>
    <t>Wpłaty gmin i powiatów na rzecz innych jednostek samorządu terytorialnego oraz związków gmin lub związków powiatów na dofinansowanie zadań bieżących</t>
  </si>
  <si>
    <t>10 200,00</t>
  </si>
  <si>
    <t>WT-składka członkowska Związek Gmin Śnieżnickich</t>
  </si>
  <si>
    <t>WT-Dolnośląska Organizacja Turystyczna</t>
  </si>
  <si>
    <t>2 200,00</t>
  </si>
  <si>
    <t>WT-Wybrani w Górach</t>
  </si>
  <si>
    <t>500,00</t>
  </si>
  <si>
    <t>700</t>
  </si>
  <si>
    <t>Gospodarka mieszkaniowa</t>
  </si>
  <si>
    <t>2 303 000,00</t>
  </si>
  <si>
    <t>70001</t>
  </si>
  <si>
    <t>Zakłady gospodarki mieszkaniowej</t>
  </si>
  <si>
    <t>620 000,00</t>
  </si>
  <si>
    <t>2650</t>
  </si>
  <si>
    <t>Dotacja przedmiotowa z budżetu dla samorządowego zakładu budżetowego</t>
  </si>
  <si>
    <t>FN-ZBK-dotacja-fundusz remontowy do wspólnot mieszkaniowych</t>
  </si>
  <si>
    <t>420 000,00</t>
  </si>
  <si>
    <t>FN-ZBK-dotacja-roboty dekarskie w budynkach komunalnych</t>
  </si>
  <si>
    <t>200 000,00</t>
  </si>
  <si>
    <t>70005</t>
  </si>
  <si>
    <t>Gospodarka gruntami i nieruchomościami</t>
  </si>
  <si>
    <t>1 661 000,00</t>
  </si>
  <si>
    <t>730,00</t>
  </si>
  <si>
    <t>GGG-wydatki bieżące</t>
  </si>
  <si>
    <t>10 000,00</t>
  </si>
  <si>
    <t>4260</t>
  </si>
  <si>
    <t>Zakup energii</t>
  </si>
  <si>
    <t>100 000,00</t>
  </si>
  <si>
    <t>Zadanie zlecone</t>
  </si>
  <si>
    <t>GGG-koszty remontów, eksploatacji i ogrzewania zasobu gminy</t>
  </si>
  <si>
    <t>40 000,00</t>
  </si>
  <si>
    <t>214 650,00</t>
  </si>
  <si>
    <t>213 650,00</t>
  </si>
  <si>
    <t>4400</t>
  </si>
  <si>
    <t>Opłaty za administrowanie i czynsze za budynki, lokale i pomieszczenia garażowe</t>
  </si>
  <si>
    <t>1 220,00</t>
  </si>
  <si>
    <t>4480</t>
  </si>
  <si>
    <t>Podatek od nieruchomości</t>
  </si>
  <si>
    <t>170 000,00</t>
  </si>
  <si>
    <t>GGG-podatek od nieruchomości mienie gminy</t>
  </si>
  <si>
    <t>4500</t>
  </si>
  <si>
    <t>Pozostałe podatki na rzecz budżetów jednostek samorządu terytorialnego</t>
  </si>
  <si>
    <t>4510</t>
  </si>
  <si>
    <t>Opłaty na rzecz budżetu państwa</t>
  </si>
  <si>
    <t>8 000,00</t>
  </si>
  <si>
    <t>750 000,00</t>
  </si>
  <si>
    <t>400 000,00</t>
  </si>
  <si>
    <t>GGG-dokumentacja projektowa budynku na lokale ul. Strażacka (po BFM)</t>
  </si>
  <si>
    <t>WPiRL-budowa podjazdu w strefie ekonomicznej</t>
  </si>
  <si>
    <t>250 000,00</t>
  </si>
  <si>
    <t>360 000,00</t>
  </si>
  <si>
    <t>70095</t>
  </si>
  <si>
    <t>22 000,00</t>
  </si>
  <si>
    <t>GKM-zwrot kaucji mieszkaniowych</t>
  </si>
  <si>
    <t>710</t>
  </si>
  <si>
    <t>Działalność usługowa</t>
  </si>
  <si>
    <t>255 315,00</t>
  </si>
  <si>
    <t>71004</t>
  </si>
  <si>
    <t>Plany zagospodarowania przestrzennego</t>
  </si>
  <si>
    <t>133 500,00</t>
  </si>
  <si>
    <t>UP-komisje uzdrowiskowe i urbanistyczne</t>
  </si>
  <si>
    <t>131 500,00</t>
  </si>
  <si>
    <t>UP-mpzp dla Poręby darowizna M.Wlaź Oosbuurtseweg 84a LS de Lier Holandia</t>
  </si>
  <si>
    <t>12 000,00</t>
  </si>
  <si>
    <t>UP-mpzp dla Starkówka-darowizna od p.Piotra Fąfarowicza</t>
  </si>
  <si>
    <t>9 000,00</t>
  </si>
  <si>
    <t>UP-mpzp dla Szklarki-darowizna H.A.Parasiewicz zam.Szklarka 25</t>
  </si>
  <si>
    <t>UP-mpzp Marcinków</t>
  </si>
  <si>
    <t>15 000,00</t>
  </si>
  <si>
    <t>UP-mpzp sterfa Inwest-park</t>
  </si>
  <si>
    <t>UP-przygotowanie podkładów geodezyjnych</t>
  </si>
  <si>
    <t>UP-wydatki bieżące</t>
  </si>
  <si>
    <t>UP-zmiana Studium Gminy</t>
  </si>
  <si>
    <t>60 000,00</t>
  </si>
  <si>
    <t>71035</t>
  </si>
  <si>
    <t>Cmentarze</t>
  </si>
  <si>
    <t>121 815,00</t>
  </si>
  <si>
    <t>RGŻ-f.sołecki-Poręba-zakup kręgu oraz węża celem podłączenia wody na cmentarzu</t>
  </si>
  <si>
    <t>120 000,00</t>
  </si>
  <si>
    <t>GKM-utrzymanie i obsługa  cmentarza komunalnego</t>
  </si>
  <si>
    <t>RGŻ-budowa przydomowych oczyszczalni ścieków</t>
  </si>
  <si>
    <t>750</t>
  </si>
  <si>
    <t>Administracja publiczna</t>
  </si>
  <si>
    <t>5 644 163,00</t>
  </si>
  <si>
    <t>75011</t>
  </si>
  <si>
    <t>Urzędy wojewódzkie</t>
  </si>
  <si>
    <t>148 257,00</t>
  </si>
  <si>
    <t>128 320,00</t>
  </si>
  <si>
    <t>OR-fin.z dotacji celowej BP na zadania zlecone</t>
  </si>
  <si>
    <t>18 640,00</t>
  </si>
  <si>
    <t>1 297,00</t>
  </si>
  <si>
    <t>75022</t>
  </si>
  <si>
    <t>Rady gmin (miast i miast na prawach powiatu)</t>
  </si>
  <si>
    <t>226 700,00</t>
  </si>
  <si>
    <t>3030</t>
  </si>
  <si>
    <t xml:space="preserve">Różne wydatki na rzecz osób fizycznych </t>
  </si>
  <si>
    <t>206 000,00</t>
  </si>
  <si>
    <t>13 000,00</t>
  </si>
  <si>
    <t>4370</t>
  </si>
  <si>
    <t>Opłata z tytułu zakupu usług telekomunikacyjnych świadczonych w stacjonarnej publicznej sieci telefonicznej.</t>
  </si>
  <si>
    <t>700,00</t>
  </si>
  <si>
    <t>4700</t>
  </si>
  <si>
    <t xml:space="preserve">Szkolenia pracowników niebędących członkami korpusu służby cywilnej </t>
  </si>
  <si>
    <t>75023</t>
  </si>
  <si>
    <t>Urzędy gmin (miast i miast na prawach powiatu)</t>
  </si>
  <si>
    <t>5 114 706,00</t>
  </si>
  <si>
    <t>78 000,00</t>
  </si>
  <si>
    <t>OR-diety dla sołtysów</t>
  </si>
  <si>
    <t>2 950 903,00</t>
  </si>
  <si>
    <t>OR-nagrody jubileuszowe, emerytalne, odprawy na koniec kadencji</t>
  </si>
  <si>
    <t>71 000,00</t>
  </si>
  <si>
    <t>2 879 903,00</t>
  </si>
  <si>
    <t>232 500,00</t>
  </si>
  <si>
    <t>477 960,00</t>
  </si>
  <si>
    <t>78 303,00</t>
  </si>
  <si>
    <t>4140</t>
  </si>
  <si>
    <t>Wpłaty na Państwowy Fundusz Rehabilitacji Osób Niepełnosprawnych</t>
  </si>
  <si>
    <t>36 000,00</t>
  </si>
  <si>
    <t>115 000,00</t>
  </si>
  <si>
    <t>OR-audytor</t>
  </si>
  <si>
    <t>65 000,00</t>
  </si>
  <si>
    <t>113 640,00</t>
  </si>
  <si>
    <t>98 640,00</t>
  </si>
  <si>
    <t>OR-zakup oprogramowania antywirusowego</t>
  </si>
  <si>
    <t>2 400,00</t>
  </si>
  <si>
    <t>214 500,00</t>
  </si>
  <si>
    <t>4350</t>
  </si>
  <si>
    <t>Zakup usług dostępu do sieci Internet</t>
  </si>
  <si>
    <t>6 100,00</t>
  </si>
  <si>
    <t>4360</t>
  </si>
  <si>
    <t>Opłaty z tytułu zakupu usług telekomunikacyjnych świadczonych w ruchomej publicznej sieci telefonicznej</t>
  </si>
  <si>
    <t>15 800,00</t>
  </si>
  <si>
    <t>33 000,00</t>
  </si>
  <si>
    <t>4380</t>
  </si>
  <si>
    <t>Zakup usług obejmujacych tłumaczenia</t>
  </si>
  <si>
    <t>1 200,00</t>
  </si>
  <si>
    <t>18 000,00</t>
  </si>
  <si>
    <t>4420</t>
  </si>
  <si>
    <t>* opał</t>
  </si>
  <si>
    <t>* wynajem hali sportowej</t>
  </si>
  <si>
    <t>* paliwo</t>
  </si>
  <si>
    <t>* zakup węgla do OSP</t>
  </si>
  <si>
    <t>* części do samochodów i pozostałe materiały</t>
  </si>
  <si>
    <t>* remont pomieszczeń sanitarnych OSP ST.Waliszów</t>
  </si>
  <si>
    <t>* wylewka betonowa w garażu OSP St.łomnica</t>
  </si>
  <si>
    <t>SO-wydatki bieżące OSP-ubezpieczenie samochodów OSP</t>
  </si>
  <si>
    <t>SO- zakup motopomp dla OSP</t>
  </si>
  <si>
    <t>* motopompa OSP Gorzanów</t>
  </si>
  <si>
    <t>* 3 motopompy pływające OSP Wilkanów,Idzików,St.Łomnica</t>
  </si>
  <si>
    <t>* zakup opon, matriałów remontowych,oleje,filtry</t>
  </si>
  <si>
    <t>* zakup paliwa</t>
  </si>
  <si>
    <t>* środki czystości,gasnice</t>
  </si>
  <si>
    <t>* bilety miesięczne i zwroty za dowóz dzieci</t>
  </si>
  <si>
    <t>RGŻ-prace w lasach gminnych(pozyskanie materiału na wykonanie desek)</t>
  </si>
  <si>
    <t>* materiały biurowe</t>
  </si>
  <si>
    <t>* tusze i tonery</t>
  </si>
  <si>
    <t>* pogotowie kasowe</t>
  </si>
  <si>
    <t>* środki czystości</t>
  </si>
  <si>
    <t>* materiały eksploatacyjne do samochodu służbowego</t>
  </si>
  <si>
    <t>* prenumerata czasopism</t>
  </si>
  <si>
    <t>* materiały remontowe</t>
  </si>
  <si>
    <t>* wyposażenie</t>
  </si>
  <si>
    <t>* części do kpmpuetró,druki,paliwo do kosiarki</t>
  </si>
  <si>
    <t>* artkuły spozywcze</t>
  </si>
  <si>
    <t>* energia elektryczna</t>
  </si>
  <si>
    <t>* woda</t>
  </si>
  <si>
    <t>OR-wydatki bieżące(przegląd kopiarek,naprawa dachu)</t>
  </si>
  <si>
    <t>* wydawnictwa (biuletyn,Euroregion Glacensis)</t>
  </si>
  <si>
    <t>* przegląd i naprawy instalacji p.pozarowej w ratuszu,opłata za monitoring</t>
  </si>
  <si>
    <t>* opłaty pocztowe</t>
  </si>
  <si>
    <t>* obsługa bhp</t>
  </si>
  <si>
    <t>*opieka autorska nad programem usc</t>
  </si>
  <si>
    <t>* opieka autorska nad programami Radix</t>
  </si>
  <si>
    <t>* usługi komunalne</t>
  </si>
  <si>
    <t>* opłaty RTV, obsługa kotłowni w ratuszu, monitoring,podpisy elektroniczne,pomiary oświetlenia</t>
  </si>
  <si>
    <t>* żaluzje i monitor</t>
  </si>
  <si>
    <t>* paliwo i częsci zamienne</t>
  </si>
  <si>
    <t>* środki czystości, materiały biurowe</t>
  </si>
  <si>
    <t>RGZ-czyszczenie i konserwacja rowów</t>
  </si>
  <si>
    <t>RGŻ-pomoc weterynaryjna psom bezdomnym oraz wyłapywanie psów i przekazywanie do schroniska AZYL</t>
  </si>
  <si>
    <t>RGŻ-f.sołecki-Wyszki-doposażenie świetlicy-zakup stołów, krzeseł, szafy, artykułów ADG i żaluzji</t>
  </si>
  <si>
    <t>% realizacji</t>
  </si>
  <si>
    <t>Podróże służbowe zagraniczne</t>
  </si>
  <si>
    <t>9 200,00</t>
  </si>
  <si>
    <t>81 000,00</t>
  </si>
  <si>
    <t>4570</t>
  </si>
  <si>
    <t>Odsetki od nieterminowych wpłat z tytułu pozostałych podatków i opłat</t>
  </si>
  <si>
    <t>523 000,00</t>
  </si>
  <si>
    <t>WI-Modernizacja Ratusza w Bystrzycy Kł-roboty budowlane, wykonanie instalacji, nadzór inwestorski I piętro</t>
  </si>
  <si>
    <t>OR-zakup komputerów dla UMiG</t>
  </si>
  <si>
    <t>75075</t>
  </si>
  <si>
    <t>Promocja jednostek samorządu terytorialnego</t>
  </si>
  <si>
    <t>126 400,00</t>
  </si>
  <si>
    <t>WPiS-promocja gminy</t>
  </si>
  <si>
    <t>WPiS-współpraca międzyregionalna i regionalna</t>
  </si>
  <si>
    <t>WPiRL-Uzdrowiskowy Dolny Śląsk</t>
  </si>
  <si>
    <t>38 000,00</t>
  </si>
  <si>
    <t>WPiS-ogłoszenia prasowe, współpraca z mediami</t>
  </si>
  <si>
    <t>36 200,00</t>
  </si>
  <si>
    <t>15 200,00</t>
  </si>
  <si>
    <t>75095</t>
  </si>
  <si>
    <t>28 100,00</t>
  </si>
  <si>
    <t>2810</t>
  </si>
  <si>
    <t>Dotacja celowa z budżetu na finansowanie lub dofinansowanie zadań zleconych do realizacji fundacjom</t>
  </si>
  <si>
    <t>WPiRL-Dotacja dla Fundacji "Kłodzka Wstęga Sudetów"</t>
  </si>
  <si>
    <t>23 100,00</t>
  </si>
  <si>
    <t>WPiS-SG Ziemi Kłodzkiej-składka członkowska</t>
  </si>
  <si>
    <t>12 600,00</t>
  </si>
  <si>
    <t>WPiS-Stowarzyszenie Gmin Polskich Euroregionu Glacensis-składka członkowska</t>
  </si>
  <si>
    <t>10 500,00</t>
  </si>
  <si>
    <t>751</t>
  </si>
  <si>
    <t>Urzędy naczelnych organów władzy państwowej, kontroli i ochrony prawa oraz sądownictwa</t>
  </si>
  <si>
    <t>3 381,00</t>
  </si>
  <si>
    <t>75101</t>
  </si>
  <si>
    <t>Urzędy naczelnych organów władzy państwowej, kontroli i ochrony prawa</t>
  </si>
  <si>
    <t>2 174,00</t>
  </si>
  <si>
    <t>SO-fin.z dotacji celowej na zadania zlecone-aktualizacja spisów wyborców</t>
  </si>
  <si>
    <t>330,00</t>
  </si>
  <si>
    <t>60,00</t>
  </si>
  <si>
    <t>817,00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</si>
  <si>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</si>
  <si>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</si>
  <si>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</si>
  <si>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</si>
  <si>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</si>
  <si>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</si>
  <si>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485 075,00</t>
  </si>
  <si>
    <t>75412</t>
  </si>
  <si>
    <t>Ochotnicze straże pożarne</t>
  </si>
  <si>
    <t>204 700,00</t>
  </si>
  <si>
    <t>54 500,00</t>
  </si>
  <si>
    <t>SO-wydatki bieżące OSP</t>
  </si>
  <si>
    <t>29 700,00</t>
  </si>
  <si>
    <t>75414</t>
  </si>
  <si>
    <t>Obrona cywilna</t>
  </si>
  <si>
    <t>SO-fin.z dotacji celowej BP na zadania zl-obrona cywilna-DUW-zakup syreny alarmowej</t>
  </si>
  <si>
    <t xml:space="preserve">SO-wydatki bieżące </t>
  </si>
  <si>
    <t>75416</t>
  </si>
  <si>
    <t>Straż gminna (miejska)</t>
  </si>
  <si>
    <t>262 130,00</t>
  </si>
  <si>
    <t>OR-wydatki bieżące Straż Miejska</t>
  </si>
  <si>
    <t>OPS-b.g-wydatki bieżące</t>
  </si>
  <si>
    <t>OR-nagrody jubileuszowe Straż Miejska</t>
  </si>
  <si>
    <t>4 850,00</t>
  </si>
  <si>
    <t>129 500,00</t>
  </si>
  <si>
    <t>1 400,00</t>
  </si>
  <si>
    <t>10 400,00</t>
  </si>
  <si>
    <t>20 990,00</t>
  </si>
  <si>
    <t>400,00</t>
  </si>
  <si>
    <t>3 350,00</t>
  </si>
  <si>
    <t>16 620,00</t>
  </si>
  <si>
    <t>320,00</t>
  </si>
  <si>
    <t>250,00</t>
  </si>
  <si>
    <t>1 500,00</t>
  </si>
  <si>
    <t>1 800,00</t>
  </si>
  <si>
    <t>1 100,00</t>
  </si>
  <si>
    <t>12 640,00</t>
  </si>
  <si>
    <t>4 200,00</t>
  </si>
  <si>
    <t>5 130,00</t>
  </si>
  <si>
    <t>SO-monitoring miasta-dokumentacja projektowa</t>
  </si>
  <si>
    <t>SO-wydatki biężące</t>
  </si>
  <si>
    <t>SO-zakup agregatu prądotwórczego</t>
  </si>
  <si>
    <t>GKM-inkaso za opłaty cmentarne</t>
  </si>
  <si>
    <t>SP Wilkanów - wydatki bieżące</t>
  </si>
  <si>
    <t>SP Nr 2 - wydatki bieżące</t>
  </si>
  <si>
    <t>SP Nr 2- wymiana wykładziny podłogowej</t>
  </si>
  <si>
    <t>Podatek od nieruchomosci</t>
  </si>
  <si>
    <t>SP nr 1- wydatki bieżące</t>
  </si>
  <si>
    <t>SP Nr 2- zainstalowanie kotłowni/dokumetacja techniczna/</t>
  </si>
  <si>
    <t>WE- Przedszkole Bystrzaki-koszty utrzymania</t>
  </si>
  <si>
    <t>WE- Przedszkole Bystrzaki-plac zabaw</t>
  </si>
  <si>
    <t>Opłaty za administrowanie i czynsze za budynki,lokale i pomieszczenia garażowe</t>
  </si>
  <si>
    <t>WI-adaptacja poddasza w budynku Gimnazjum Wilkanów</t>
  </si>
  <si>
    <t>WE- wydatki bieżące</t>
  </si>
  <si>
    <t>Gimn.dla Dor.-wydatki bieżące</t>
  </si>
  <si>
    <t>Gimn.Nr 2 - wydatki bieżące</t>
  </si>
  <si>
    <t>P.Nr 2- wydatki bieżące</t>
  </si>
  <si>
    <t>SP Nr 1 - wydatki bieżące</t>
  </si>
  <si>
    <t>SP Nr 2- wydatki bieżące</t>
  </si>
  <si>
    <t>SP Pławnica - wydatki bieżące</t>
  </si>
  <si>
    <t>Podróże słuzbowe krajowe</t>
  </si>
  <si>
    <t>Inne formy pomocy dla uczniów</t>
  </si>
  <si>
    <t>P.Nr 2- chcemy cie bawić i uczyć -program na rzecz społecznosci romskiej- MEN</t>
  </si>
  <si>
    <t>P.Nr 2- chcemy cie bawić i uczyć -program na rzecz społecznosci romskiej- wkład własny</t>
  </si>
  <si>
    <t>SP nr 1- chcemy cie bawić i uczyć -program na rzecz społecznosci romskiej- wkład własny</t>
  </si>
  <si>
    <t>SP nr 1- chcemy cie bawić i uczyć -program na rzecz społecznosci romskiej- MEN</t>
  </si>
  <si>
    <t>WPiS-projekt "Małymi krokami poznajemy sąsiadów"</t>
  </si>
  <si>
    <t>SP nr 1- konkursy szkolne</t>
  </si>
  <si>
    <t>SP Nr 2 -konkurs ortograficzny i matematyczny</t>
  </si>
  <si>
    <t>SP Nr 1-konkursy szkolne</t>
  </si>
  <si>
    <t>Gimn.Nr 2- EFS POKL Eugeniusz</t>
  </si>
  <si>
    <t>Podróże słuzbowe zagraniczne</t>
  </si>
  <si>
    <t>WE-rehabilitacja kobiet po mastektomii</t>
  </si>
  <si>
    <t>OPS-Zwiększenie poczucia bezpieczeństwa-działalność profilkatyczna</t>
  </si>
  <si>
    <t>OPS-Zwiększenie poczucia bezpieczeństwa- aktywność kadry pedagogicznej</t>
  </si>
  <si>
    <t>OPS-dotacja BSD-grupy wsparcia</t>
  </si>
  <si>
    <t xml:space="preserve">OPS-dotacja TPD-praca z dziećmi i młodzieżą zaniedbaną wychowawczo. </t>
  </si>
  <si>
    <t>OPS-Poradnictwo odwykowe, terapia zbiorowa i indywidualna -dyżury terapeutów</t>
  </si>
  <si>
    <t>OPS- Aktywizacja społeczna i zawodowa-projekt EFSKL</t>
  </si>
  <si>
    <t>zadanie własne</t>
  </si>
  <si>
    <t>Centra integracji społecznej</t>
  </si>
  <si>
    <t>Dotacja celowa przekazana z budżetu jednostki samorządu terytorialnego dla samorządowego zakładu budżetowego na zadania bieżące</t>
  </si>
  <si>
    <t>FN. CIS-Romowie w integracji społecznej-umowa POKL 01.03.01-00-161/9</t>
  </si>
  <si>
    <t>Zwrot dotacji oraz płatnościu wykorzystanych niezgodnie z przeznaczeniem lub wykorzystanych z naruszeniem procedur,o których mowa w art..184 ustawy,pobranych nienależnie lub w nadmiernej wysokości</t>
  </si>
  <si>
    <t>Odsetki od dotacji oraz płatności wykorzystanych niezgodnie z przeznaczeniem lub wykorzystanych z naruszeniem procedur,o których mowa w art..184 ustawy,pobranych nienależnie lub w nadmiernej wysokości</t>
  </si>
  <si>
    <t>RGŻ-konkursy w sołectwach/ wydatki bieżące/</t>
  </si>
  <si>
    <t>GKM-wydatki bieżące w tym:</t>
  </si>
  <si>
    <t>* przewóz materiałów drogowych</t>
  </si>
  <si>
    <t>* usługa koparki</t>
  </si>
  <si>
    <t>* mapy</t>
  </si>
  <si>
    <t>* belki na naprawę mostu w Wilkanowie</t>
  </si>
  <si>
    <t>* remont przepustu dz.960 w St.Waliszowie</t>
  </si>
  <si>
    <t>* remont drogi przy ul.Floriańskiej</t>
  </si>
  <si>
    <t>* remont cząstkowy dróg St.Waliszów</t>
  </si>
  <si>
    <t>* remont balustradyn przy pos.143 Wilkanów</t>
  </si>
  <si>
    <t>* remont balustrady w Wilkanowie przy pos.178</t>
  </si>
  <si>
    <t>* wykonanie kosztorysów na remont dróg  w St.Łomnicy, Marianówce</t>
  </si>
  <si>
    <t>GKM- remont drogi tr.roln.w St.Łomnicy dz.610/1/ mapy/</t>
  </si>
  <si>
    <t>* kosztorys inwestorski remont pobocza ul.1 Maja</t>
  </si>
  <si>
    <t>WE-Przedszkole Bystrzaki-plac zabaw</t>
  </si>
  <si>
    <t>GKM- adaptacja pomieszczeń w MGOK Bystrzaki</t>
  </si>
  <si>
    <t>WE-Gmina Kłodzko, Gmina Stronie Sl -dowóz dzieci</t>
  </si>
  <si>
    <t>WE-wydatki bieżące - opieka nad dziecmi dojeżdżajacymi</t>
  </si>
  <si>
    <t>WE-Lokalny program stypendialny dla uczniów romskich-zlecone Program romski 2011</t>
  </si>
  <si>
    <t>* wykonanie projektu ruchu drogowego</t>
  </si>
  <si>
    <t>* inspektor nadzoru ul.Leńskiego remont drogi</t>
  </si>
  <si>
    <t>* farby, znaki drogowe,</t>
  </si>
  <si>
    <t xml:space="preserve">* poprawienie znaków drogowych </t>
  </si>
  <si>
    <t>* remont cząstkowy dróg</t>
  </si>
  <si>
    <t>* regulacja wysokości włazów studziennych ul.Leńskiego</t>
  </si>
  <si>
    <t>* montaż znaków drogowych, czyszczenie studzienek</t>
  </si>
  <si>
    <t>OPS- program PEAD 2011- Dostarczanie nadwyżek żywności najuboższej Ludności Unii Europejskiej"</t>
  </si>
  <si>
    <t>wynagrodzenia bezosobowe</t>
  </si>
  <si>
    <t>SO-rozbudowa monitoringu miasta</t>
  </si>
  <si>
    <t>75421</t>
  </si>
  <si>
    <t>Zarządzanie kryzysowe</t>
  </si>
  <si>
    <t>1 245,00</t>
  </si>
  <si>
    <t>SO-współf.funkcjonowania Lokalnego Systemu Osłony Przeciwpowdziowej</t>
  </si>
  <si>
    <t>75495</t>
  </si>
  <si>
    <t>14 000,00</t>
  </si>
  <si>
    <t>SO-system informowania SMS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</si>
  <si>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</si>
  <si>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</si>
  <si>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</si>
  <si>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</si>
  <si>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</si>
  <si>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</si>
  <si>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39 200,00</t>
  </si>
  <si>
    <t>FN-pobór podatków i opłat-inkasenci</t>
  </si>
  <si>
    <t>FN-wydatki bieżące</t>
  </si>
  <si>
    <t>78 300,00</t>
  </si>
  <si>
    <t>FN-pobór opłaty targowej-ZBK</t>
  </si>
  <si>
    <t>41 000,00</t>
  </si>
  <si>
    <t>32 000,00</t>
  </si>
  <si>
    <t>5 300,00</t>
  </si>
  <si>
    <t>4610</t>
  </si>
  <si>
    <t>Koszty postępowania sądowego i prokuratorskiego</t>
  </si>
  <si>
    <t xml:space="preserve">Szczegółowy opis planowanych i wykonanych wydatków budżetowych gminy wg  klasyfikacji budżetowej   na 30.06.2011 r.                                         </t>
  </si>
  <si>
    <t>FN-opłaty sądowe za wpis do hipotek</t>
  </si>
  <si>
    <t>757</t>
  </si>
  <si>
    <t>Obsługa długu publicznego</t>
  </si>
  <si>
    <t>2 265 902,00</t>
  </si>
  <si>
    <t>75702</t>
  </si>
  <si>
    <t>Obsługa papierów wartościowych, kredytów i pożyczek jednostek samorządu terytorialnego</t>
  </si>
  <si>
    <t>1 140 500,00</t>
  </si>
  <si>
    <t>8110</t>
  </si>
  <si>
    <t>Odsetki od samorządowych papierów wartościowych lub zaciągniętych przez jednostkę samorządu terytorialnego kredytów i pożyczek</t>
  </si>
  <si>
    <t>FN-odsetki kredyt Bank PEKAO SA z 2010r.</t>
  </si>
  <si>
    <t>516 000,00</t>
  </si>
  <si>
    <t>FN-odsetki kredyt Bank Pocztowy 2008</t>
  </si>
  <si>
    <t>141 500,00</t>
  </si>
  <si>
    <t>FN-odsetki kredyt BGK-1120/06</t>
  </si>
  <si>
    <t>90 200,00</t>
  </si>
  <si>
    <t>FN-odsetki kredyt BGK-9220/02</t>
  </si>
  <si>
    <t>42 200,00</t>
  </si>
  <si>
    <t>FN-odsetki kredyt BGK-9230/03</t>
  </si>
  <si>
    <t>21 700,00</t>
  </si>
  <si>
    <t>FN-odsetki kredyt PKO BP/2005</t>
  </si>
  <si>
    <t>47 300,00</t>
  </si>
  <si>
    <t>FN-odsetki kredyt PKO BP/2009</t>
  </si>
  <si>
    <t>274 200,00</t>
  </si>
  <si>
    <t>FN-odsetki od pożyczki WFOŚiGW-,,Uporządkowanie gospodarki wodno-ściekowej agromeracji Bystrzyca Kłodzka"(aneks nr 1/10 do umowy 08/OW/WB/09)</t>
  </si>
  <si>
    <t>4 700,00</t>
  </si>
  <si>
    <t>FN-odsetki od pożyczki WFOŚiGW-projekt budowlany kanalizacja sanitarna dla Długopola Zdr</t>
  </si>
  <si>
    <t>75704</t>
  </si>
  <si>
    <t>Rozliczenia z tytułu poręczeń i gwarancji udzielonych przez Skarb Państwa lub jednostkę samorządu terytorialnego</t>
  </si>
  <si>
    <t>1 125 402,00</t>
  </si>
  <si>
    <t>8020</t>
  </si>
  <si>
    <t>Wypłaty z tytułu gwarancji i poręczeń</t>
  </si>
  <si>
    <t>FN-odsetki BGK/05-poręczenie pożyczki ZOZ</t>
  </si>
  <si>
    <t>35 641,00</t>
  </si>
  <si>
    <t>FN-odsetki BRE/05-poręczenie kredyt ZOZ</t>
  </si>
  <si>
    <t>141 040,00</t>
  </si>
  <si>
    <t>FN-odsetki od pożyczki ZWiK w WFOŚiGW-umowa z 2009-wodociąg Gorzanów-Szklarka</t>
  </si>
  <si>
    <t>1 502,00</t>
  </si>
  <si>
    <t>FN-odsetki od pożyczki ZWIK z WFOŚiGW-Przebudowa kanalizacji sanitarnej w ul. Leńskiego i 1-go Sierpnia w Bystrzycy Kł-I etap</t>
  </si>
  <si>
    <t>15 076,00</t>
  </si>
  <si>
    <t>FN-odsetki poręczenie pożyczki ZWiK z WFOŚiGW-przebudowa SUW Gorzanów-St.Łomnica-Szklarka</t>
  </si>
  <si>
    <t>3 514,00</t>
  </si>
  <si>
    <t>FN-poręczenie BRE/05-kredyt ZOZ</t>
  </si>
  <si>
    <t>600 000,00</t>
  </si>
  <si>
    <t>FN-poręczenie pożyczki ZWiK w WFOŚiGW-umowa z 2009-wodociąg Gorzanów-Szklarka</t>
  </si>
  <si>
    <t>39 612,00</t>
  </si>
  <si>
    <t>FN-poręczenie pożyczki ZWIK WFOŚ-Przebudowa układu pompowego SUW Gorzanów-Stara Łomnica -Szklarka</t>
  </si>
  <si>
    <t>60 027,00</t>
  </si>
  <si>
    <t>FN-poręczenie pożyczki ZWIK z WFOŚiGW-Przebudowa kanalizacji sanitarnej w ul. Leńskiego i 1-go Sierpnia w Bystrzycy Kł-I etap</t>
  </si>
  <si>
    <t>228 990,00</t>
  </si>
  <si>
    <t>758</t>
  </si>
  <si>
    <t>Różne rozliczenia</t>
  </si>
  <si>
    <t>2 695 688,00</t>
  </si>
  <si>
    <t>75814</t>
  </si>
  <si>
    <t>Różne rozliczenia finansowe</t>
  </si>
  <si>
    <t>2 218 413,00</t>
  </si>
  <si>
    <t>6057</t>
  </si>
  <si>
    <t>1 552 667,00</t>
  </si>
  <si>
    <t>WI-Rewitalizacja Parku Zdrojowego w Długopolu Zdr.</t>
  </si>
  <si>
    <t>6059</t>
  </si>
  <si>
    <t>665 746,00</t>
  </si>
  <si>
    <t>75818</t>
  </si>
  <si>
    <t>Rezerwy ogólne i celowe</t>
  </si>
  <si>
    <t>477 275,00</t>
  </si>
  <si>
    <t>4810</t>
  </si>
  <si>
    <t>Rezerwy</t>
  </si>
  <si>
    <t>FN-rezerwa ogólna</t>
  </si>
  <si>
    <t>375 275,00</t>
  </si>
  <si>
    <t>FN-rezerwa zarządzanie kryzysowe</t>
  </si>
  <si>
    <t>102 000,00</t>
  </si>
  <si>
    <t>801</t>
  </si>
  <si>
    <t>Oświata i wychowanie</t>
  </si>
  <si>
    <t>10 285 096,00</t>
  </si>
  <si>
    <t>80101</t>
  </si>
  <si>
    <t>Szkoły podstawowe</t>
  </si>
  <si>
    <t>5 132 407,00</t>
  </si>
  <si>
    <t>2540</t>
  </si>
  <si>
    <t>Dotacja podmiotowa z budżetu dla niepublicznej jednostki systemu oświaty</t>
  </si>
  <si>
    <t>235 871,00</t>
  </si>
  <si>
    <t>WE-dotacja-Towarzystwo Miłośników Gorzanowa-prowadzenie Szkoły Podstawowej w Gorzanowie</t>
  </si>
  <si>
    <t>2590</t>
  </si>
  <si>
    <t>Dotacja podmiotowa z budżetu dla publicznej jednostki systemu oświaty prowadzonej przez osobę prawną inną niż jednostka samorządu terytorialnego lub przez osobę fizyczną</t>
  </si>
  <si>
    <t>374 118,00</t>
  </si>
  <si>
    <t>WE-dotacja- Waliszowskiego Stowarzyszenia Edukacyjnego</t>
  </si>
  <si>
    <t>80 563,00</t>
  </si>
  <si>
    <t>SP Długopole Dl.-wydatki bieżące</t>
  </si>
  <si>
    <t>SP Nr 1-stypendia motywacyjne</t>
  </si>
  <si>
    <t>SP Nr 2-stypendia motywacyjne</t>
  </si>
  <si>
    <t>SP Pławnica-stypendia motywacyjne</t>
  </si>
  <si>
    <t>SP St. Łomnica-stypendia motywacyjne</t>
  </si>
  <si>
    <t>SP Wilkanów-stypendia motywacyjne</t>
  </si>
  <si>
    <t>SP Długopole Dl.-stypendia motywacyjne</t>
  </si>
  <si>
    <t>Gimn.Nr 2-stypendia motywacyjne</t>
  </si>
  <si>
    <t>24 552,00</t>
  </si>
  <si>
    <t>SP Nr 1-wydatki bieżące</t>
  </si>
  <si>
    <t>2 104,00</t>
  </si>
  <si>
    <t>SP Nr 2-wydatki bieżące</t>
  </si>
  <si>
    <t>818,00</t>
  </si>
  <si>
    <t>SP Pławnica-wydatki bieżące</t>
  </si>
  <si>
    <t>UP-dotacja parafia Rzymskokatolicka w St.łomnicy-wymiana  okien w kościele</t>
  </si>
  <si>
    <t>18 803,00</t>
  </si>
  <si>
    <t>SP St. Łomnica-wydatki bieżące</t>
  </si>
  <si>
    <t>17 289,00</t>
  </si>
  <si>
    <t>SP Wilkanów-wydatki bieżące</t>
  </si>
  <si>
    <t>16 997,00</t>
  </si>
  <si>
    <t>3 088 932,00</t>
  </si>
  <si>
    <t>SP Długopole Dl.-nagrody jubileuszowe</t>
  </si>
  <si>
    <t>8 100,00</t>
  </si>
  <si>
    <t>323 340,00</t>
  </si>
  <si>
    <t>SP Nr 1-nagrody jubileuszowe, odprawy emerytalne</t>
  </si>
  <si>
    <t>35 450,00</t>
  </si>
  <si>
    <t>Sp nr 1-Program na rzecz społeczności romskiej</t>
  </si>
  <si>
    <t>90 582,00</t>
  </si>
  <si>
    <t>1 015 380,00</t>
  </si>
  <si>
    <t>SP Nr 2-odprawy emerytalne, nagrody jubileuszowe, przeszeregowania</t>
  </si>
  <si>
    <t>19 266,00</t>
  </si>
  <si>
    <t>703 770,00</t>
  </si>
  <si>
    <t>SP Pławnica-odprawy emerytalne, nagrody jubileuszowe</t>
  </si>
  <si>
    <t>6 834,00</t>
  </si>
  <si>
    <t>295 006,00</t>
  </si>
  <si>
    <t>261 577,00</t>
  </si>
  <si>
    <t>SP Wilkanów-nagrody jubileuszowe, odprawy</t>
  </si>
  <si>
    <t>24 480,00</t>
  </si>
  <si>
    <t>305 147,00</t>
  </si>
  <si>
    <t>245 844,00</t>
  </si>
  <si>
    <t>26 183,00</t>
  </si>
  <si>
    <t>6 936,00</t>
  </si>
  <si>
    <t>80 937,00</t>
  </si>
  <si>
    <t>64 324,00</t>
  </si>
  <si>
    <t>24 544,00</t>
  </si>
  <si>
    <t>16 575,00</t>
  </si>
  <si>
    <t>26 345,00</t>
  </si>
  <si>
    <t>481 045,00</t>
  </si>
  <si>
    <t>54 060,00</t>
  </si>
  <si>
    <t>14 726,00</t>
  </si>
  <si>
    <t>162 892,00</t>
  </si>
  <si>
    <t>115 982,00</t>
  </si>
  <si>
    <t>46 002,00</t>
  </si>
  <si>
    <t>40 305,00</t>
  </si>
  <si>
    <t>79 311,00</t>
  </si>
  <si>
    <t>8 874,00</t>
  </si>
  <si>
    <t>2 389,00</t>
  </si>
  <si>
    <t>25 592,00</t>
  </si>
  <si>
    <t>17 877,00</t>
  </si>
  <si>
    <t>7 925,00</t>
  </si>
  <si>
    <t>7 140,00</t>
  </si>
  <si>
    <t>9 514,00</t>
  </si>
  <si>
    <t>8 467,00</t>
  </si>
  <si>
    <t>2 193,00</t>
  </si>
  <si>
    <t>3 060,00</t>
  </si>
  <si>
    <t>3 214,00</t>
  </si>
  <si>
    <t>110 199,00</t>
  </si>
  <si>
    <t>14 250,00</t>
  </si>
  <si>
    <t>5 345,00</t>
  </si>
  <si>
    <t>42 095,00</t>
  </si>
  <si>
    <t>11 053,00</t>
  </si>
  <si>
    <t>11 203,00</t>
  </si>
  <si>
    <t>15 860,00</t>
  </si>
  <si>
    <t>10 393,00</t>
  </si>
  <si>
    <t>4240</t>
  </si>
  <si>
    <t>Zakup pomocy naukowych, dydaktycznych i książek</t>
  </si>
  <si>
    <t>4 989,00</t>
  </si>
  <si>
    <t>409,00</t>
  </si>
  <si>
    <t>3 557,00</t>
  </si>
  <si>
    <t>205,00</t>
  </si>
  <si>
    <t>136 250,00</t>
  </si>
  <si>
    <t>5 115,00</t>
  </si>
  <si>
    <t>25 776,00</t>
  </si>
  <si>
    <t>95 374,00</t>
  </si>
  <si>
    <t>3 253,00</t>
  </si>
  <si>
    <t>3 499,00</t>
  </si>
  <si>
    <t>3 233,00</t>
  </si>
  <si>
    <t>14 383,00</t>
  </si>
  <si>
    <t>SP Długopole Dl.-naprawa instalacji odgromowej</t>
  </si>
  <si>
    <t>5 453,00</t>
  </si>
  <si>
    <t>1 639,00</t>
  </si>
  <si>
    <t>2 046,00</t>
  </si>
  <si>
    <t>5 245,00</t>
  </si>
  <si>
    <t>3 652,00</t>
  </si>
  <si>
    <t>127,00</t>
  </si>
  <si>
    <t>1 471,00</t>
  </si>
  <si>
    <t>532,00</t>
  </si>
  <si>
    <t>327,00</t>
  </si>
  <si>
    <t>580,00</t>
  </si>
  <si>
    <t>410,00</t>
  </si>
  <si>
    <t>44 805,00</t>
  </si>
  <si>
    <t>2 731,00</t>
  </si>
  <si>
    <t>17 453,00</t>
  </si>
  <si>
    <t>14 520,00</t>
  </si>
  <si>
    <t>3 959,00</t>
  </si>
  <si>
    <t>2 101,00</t>
  </si>
  <si>
    <t>4 041,00</t>
  </si>
  <si>
    <t>2 594,00</t>
  </si>
  <si>
    <t>256,00</t>
  </si>
  <si>
    <t>680,00</t>
  </si>
  <si>
    <t>813,00</t>
  </si>
  <si>
    <t>269,00</t>
  </si>
  <si>
    <t>307,00</t>
  </si>
  <si>
    <t>771,00</t>
  </si>
  <si>
    <t>9 866,00</t>
  </si>
  <si>
    <t>2 045,00</t>
  </si>
  <si>
    <t>1 525,00</t>
  </si>
  <si>
    <t>2 266,00</t>
  </si>
  <si>
    <t>1 350,00</t>
  </si>
  <si>
    <t>1 330,00</t>
  </si>
  <si>
    <t>1 792,00</t>
  </si>
  <si>
    <t>512,00</t>
  </si>
  <si>
    <t>9 659,00</t>
  </si>
  <si>
    <t>1 228,00</t>
  </si>
  <si>
    <t>1 303,00</t>
  </si>
  <si>
    <t>3 624,00</t>
  </si>
  <si>
    <t>496,00</t>
  </si>
  <si>
    <t>1 197,00</t>
  </si>
  <si>
    <t>614,00</t>
  </si>
  <si>
    <t>198 804,00</t>
  </si>
  <si>
    <t>23 263,00</t>
  </si>
  <si>
    <t>6 532,00</t>
  </si>
  <si>
    <t>63 374,00</t>
  </si>
  <si>
    <t>47 739,00</t>
  </si>
  <si>
    <t>23 069,00</t>
  </si>
  <si>
    <t>* zakup oleju grzewczego do ratusza</t>
  </si>
  <si>
    <t>* zakup paliwa do koszenia placów</t>
  </si>
  <si>
    <t>* zakup materiałów do remontu Sali rehabilitacyjnej w szpitalu</t>
  </si>
  <si>
    <t>* pozostałe zakupy</t>
  </si>
  <si>
    <t>WPiRL-Uzdrowiskowy Dolny Śląsk-  wynagrodzenia dla inżyniera kontraktu partnera wiodącego</t>
  </si>
  <si>
    <t>SO-wydatki bieżące OSP- ekwiwalenty za udział w akcjach ratowniczych</t>
  </si>
  <si>
    <t>OPS-koszty eksploatacji budynku PKP (media)</t>
  </si>
  <si>
    <t>15 956,00</t>
  </si>
  <si>
    <t>18 871,00</t>
  </si>
  <si>
    <t>492,00</t>
  </si>
  <si>
    <t>246,00</t>
  </si>
  <si>
    <t>80103</t>
  </si>
  <si>
    <t>Oddziały przedszkolne w szkołach podstawowych</t>
  </si>
  <si>
    <t>267 082,00</t>
  </si>
  <si>
    <t>64 894,00</t>
  </si>
  <si>
    <t>WE-dotacja dla alternatywnych ośrodków edukacji przedszkolnej</t>
  </si>
  <si>
    <t>43 586,00</t>
  </si>
  <si>
    <t>OR-zakup kserokopiarki</t>
  </si>
  <si>
    <t>Spis powszechny i inne</t>
  </si>
  <si>
    <t xml:space="preserve">SO- Narodowy spis powszechny-aktualizacja </t>
  </si>
  <si>
    <t>SO-Narodowy spis powszechny -dodatki spisowe</t>
  </si>
  <si>
    <t>SO-Narodowy spis powszechny - funkcjonowanie biura</t>
  </si>
  <si>
    <t>WPiS- wspólpraca międzyregionalna</t>
  </si>
  <si>
    <t>WPiS- wybory Miss Dolnego Sląska</t>
  </si>
  <si>
    <t>SO-wydatki bieżące</t>
  </si>
  <si>
    <t>Komendy powiatowe Policji</t>
  </si>
  <si>
    <t>SO- zakup paliwa dla Policji</t>
  </si>
  <si>
    <t>WPiS- umowa sponsorska Boxmet medical otwarcie komisariatu policji</t>
  </si>
  <si>
    <t>realizacja UMiG</t>
  </si>
  <si>
    <t>WE-dotacja-Towarzystwo Miłośników Gorzanowa-prowadzenie Oddz.Przedszkolnego w Gorzanowie</t>
  </si>
  <si>
    <t>21 308,00</t>
  </si>
  <si>
    <t>34 868,00</t>
  </si>
  <si>
    <t>9 572,00</t>
  </si>
  <si>
    <t>2 838,00</t>
  </si>
  <si>
    <t>3 747,00</t>
  </si>
  <si>
    <t>2 987,00</t>
  </si>
  <si>
    <t>114 521,00</t>
  </si>
  <si>
    <t>36 427,00</t>
  </si>
  <si>
    <t>30 908,00</t>
  </si>
  <si>
    <t>9 334,00</t>
  </si>
  <si>
    <t>37 852,00</t>
  </si>
  <si>
    <t>10 458,00</t>
  </si>
  <si>
    <t>2 919,00</t>
  </si>
  <si>
    <t>2 244,00</t>
  </si>
  <si>
    <t>2 254,00</t>
  </si>
  <si>
    <t>3 041,00</t>
  </si>
  <si>
    <t>20 036,00</t>
  </si>
  <si>
    <t>6 484,00</t>
  </si>
  <si>
    <t>5 100,00</t>
  </si>
  <si>
    <t>1 771,00</t>
  </si>
  <si>
    <t>6 681,00</t>
  </si>
  <si>
    <t>3 458,00</t>
  </si>
  <si>
    <t>1 027,00</t>
  </si>
  <si>
    <t>1 056,00</t>
  </si>
  <si>
    <t>284,00</t>
  </si>
  <si>
    <t>1 091,00</t>
  </si>
  <si>
    <t>8 775,00</t>
  </si>
  <si>
    <t>2 136,00</t>
  </si>
  <si>
    <t>2 455,00</t>
  </si>
  <si>
    <t>4 184,00</t>
  </si>
  <si>
    <t>80104</t>
  </si>
  <si>
    <t xml:space="preserve">Przedszkola </t>
  </si>
  <si>
    <t>1 520 461,00</t>
  </si>
  <si>
    <t>2310</t>
  </si>
  <si>
    <t>Dotacje celowe przekazane gminie na zadania bieżące realizowane na podstawie porozumień (umów) między jednostkami samorządu terytorialnego</t>
  </si>
  <si>
    <t>WE-dotacja dla Gminy Polanica Zdr-punkty przedszkolne</t>
  </si>
  <si>
    <t>50 365,00</t>
  </si>
  <si>
    <t>WE-dotacja-Stowarzyszenie Rozwoju Wsi Wilkanów- zespół wychowania przedszkolnego</t>
  </si>
  <si>
    <t>3 875,00</t>
  </si>
  <si>
    <t>WE-dotacja-Stowarzyszenie Stara Łomnica Dzieciom-zespół wychowania przedszkolnego</t>
  </si>
  <si>
    <t>23 245,00</t>
  </si>
  <si>
    <t>WE-dotacja-Towarzystwo Miłośników Gorzanowa-zespół wychowania przedszkolnego</t>
  </si>
  <si>
    <t>P.Nr 2-wydatki bieżące</t>
  </si>
  <si>
    <t>846 034,00</t>
  </si>
  <si>
    <t>P.Nr 2-nagrody jubileuszowe, przeszeregowania, odprawy</t>
  </si>
  <si>
    <t>10 096,00</t>
  </si>
  <si>
    <t>835 938,00</t>
  </si>
  <si>
    <t>71 352,00</t>
  </si>
  <si>
    <t>144 736,00</t>
  </si>
  <si>
    <t>23 417,00</t>
  </si>
  <si>
    <t>OPS-b.g-dopłata do pobytu w DPS- 29 osób</t>
  </si>
  <si>
    <t>*  śniadania i obiady</t>
  </si>
  <si>
    <t>* rozładunek posiłków</t>
  </si>
  <si>
    <t>* pozostałe usługi</t>
  </si>
  <si>
    <t>* urodzenie dziecka</t>
  </si>
  <si>
    <t>* becikowe</t>
  </si>
  <si>
    <t>* opieka nad dzieckiem w trakcie urolopu wychowawczego</t>
  </si>
  <si>
    <t>* samotne wychowywanie dzieci</t>
  </si>
  <si>
    <t>* kształcenie i rehabilitacja dziecka niepełnosprawnego</t>
  </si>
  <si>
    <t>* rozpoczęcie roku szkolnego</t>
  </si>
  <si>
    <t>* podjęcie nauki poza miejscem zamieszkania</t>
  </si>
  <si>
    <t>* wychowywanie dziecka w rodzinie wielodzietnej</t>
  </si>
  <si>
    <t>* zasiłki pielęgnacyjne</t>
  </si>
  <si>
    <t>WT-projekt-Transgraniczny szlak królewny Marianny Orańskiej-II etap znakowanie i promocja</t>
  </si>
  <si>
    <t>* świadczenia pielęgnacyjne</t>
  </si>
  <si>
    <t>* fundusz alimentacyjny</t>
  </si>
  <si>
    <t>*składki na ubezpieczenia emerytalno-rentowe</t>
  </si>
  <si>
    <t xml:space="preserve">* zasiłki rodzinne </t>
  </si>
  <si>
    <t>OPS-fin.z dotacji celowej BP na zadania zlecone - świadczenia pielegnacyjne</t>
  </si>
  <si>
    <t>* zasiłek z powodu bezrobocia</t>
  </si>
  <si>
    <t>* zasiłki z powodu długotrwałej choroby</t>
  </si>
  <si>
    <t>* zasiłki z powodu niepełnosprawności</t>
  </si>
  <si>
    <t>OPS-dotacja z BP na dofinasowanie zadań własnych dla 396 rodzin średnie świadczenie 345,54</t>
  </si>
  <si>
    <t>* zasiłki celowe</t>
  </si>
  <si>
    <t>*  zasiłki dla osób w trudnej sytuacji finansowej chwilowo</t>
  </si>
  <si>
    <t>* dożywianie uczniów w szkołach</t>
  </si>
  <si>
    <t>* zasiłki w zakresie dożywiania - sklepy</t>
  </si>
  <si>
    <t>* posiłki jednodaniowe</t>
  </si>
  <si>
    <t>* pobyt w schronisku</t>
  </si>
  <si>
    <t>* dofinansowanie do posiłków</t>
  </si>
  <si>
    <t>* zasiłki celowe na zakup opału</t>
  </si>
  <si>
    <t>* sprawienie pogrzebu 1 osoba</t>
  </si>
  <si>
    <t>* użytkownicy lokali mieszkalnych zasobu gminnego</t>
  </si>
  <si>
    <t>* użytkownicy lokali spółdzielczych</t>
  </si>
  <si>
    <t>* użytkownicy lokali wspólnot mieszkaniowych</t>
  </si>
  <si>
    <t>* użytkownicy innych mieszkań</t>
  </si>
  <si>
    <t>* ryczałty</t>
  </si>
  <si>
    <t>OPS-dotacja z BP na dofinasowanie zadań własnych - zasiłki stałe dla 96 osób</t>
  </si>
  <si>
    <t>OPS- Aktywizacja społeczna i zawodowa-projekt EFSKL-kontrakty  socjalne dla 40 uczestników</t>
  </si>
  <si>
    <t xml:space="preserve">Zakup materiałów i wyposażenia </t>
  </si>
  <si>
    <t>* obiady w menażkach</t>
  </si>
  <si>
    <t>* sprzątanie</t>
  </si>
  <si>
    <t>* obsługa prawna</t>
  </si>
  <si>
    <t>* rozwożenie obiadów</t>
  </si>
  <si>
    <t>* usługi opiekuńcze</t>
  </si>
  <si>
    <t>* posiłki dla uczniów 387 dzieci</t>
  </si>
  <si>
    <t>* posiłki dla osób chorych,starszych,niepełnosprawnych</t>
  </si>
  <si>
    <t>* posiłek w formie zakupów na wsiach</t>
  </si>
  <si>
    <t>* pokrycie kosztów dowozu posiłków</t>
  </si>
  <si>
    <t>132 196,00</t>
  </si>
  <si>
    <t>98 531,00</t>
  </si>
  <si>
    <t>WE-Przedszkole Bystrzaki-koszty utrzymania</t>
  </si>
  <si>
    <t>33 665,00</t>
  </si>
  <si>
    <t>4220</t>
  </si>
  <si>
    <t>Zakup środków żywności</t>
  </si>
  <si>
    <t>103 950,00</t>
  </si>
  <si>
    <t>31 155,00</t>
  </si>
  <si>
    <t>24 820,00</t>
  </si>
  <si>
    <t>WE-Małe Przedszkole Wilkanów-koszty utrzymania</t>
  </si>
  <si>
    <t>1 335,00</t>
  </si>
  <si>
    <t>3 070,00</t>
  </si>
  <si>
    <t>5 220,00</t>
  </si>
  <si>
    <t>68 466,00</t>
  </si>
  <si>
    <t>80110</t>
  </si>
  <si>
    <t>Gimnazja</t>
  </si>
  <si>
    <t>2 392 193,00</t>
  </si>
  <si>
    <t>65 923,00</t>
  </si>
  <si>
    <t>Gimn.Nr 2-wydatki bieżące</t>
  </si>
  <si>
    <t>858 240,00</t>
  </si>
  <si>
    <t>Gimn. dla Dor.-wydatki bieżące</t>
  </si>
  <si>
    <t>122 000,00</t>
  </si>
  <si>
    <t>Gimn.Nr 2-odprawy, nagrody jubileuszowe, przeszeregowania, ekwiwalent za urlop</t>
  </si>
  <si>
    <t>9 083,00</t>
  </si>
  <si>
    <t>727 157,00</t>
  </si>
  <si>
    <t>90 301,00</t>
  </si>
  <si>
    <t>10 057,00</t>
  </si>
  <si>
    <t>80 244,00</t>
  </si>
  <si>
    <t>145 530,00</t>
  </si>
  <si>
    <t>20 070,00</t>
  </si>
  <si>
    <t>125 460,00</t>
  </si>
  <si>
    <t>25 478,00</t>
  </si>
  <si>
    <t>3 038,00</t>
  </si>
  <si>
    <t>22 440,00</t>
  </si>
  <si>
    <t>15 874,00</t>
  </si>
  <si>
    <t>73 628,00</t>
  </si>
  <si>
    <t>73 428,00</t>
  </si>
  <si>
    <t>4 910,00</t>
  </si>
  <si>
    <t>17 033,00</t>
  </si>
  <si>
    <t>4 194,00</t>
  </si>
  <si>
    <t>12 703,00</t>
  </si>
  <si>
    <t>12 303,00</t>
  </si>
  <si>
    <t>356,00</t>
  </si>
  <si>
    <t>2 353,00</t>
  </si>
  <si>
    <t>1 483,00</t>
  </si>
  <si>
    <t>2 660,00</t>
  </si>
  <si>
    <t>70 503,00</t>
  </si>
  <si>
    <t>7 235,00</t>
  </si>
  <si>
    <t>63 268,00</t>
  </si>
  <si>
    <t>1 000 000,00</t>
  </si>
  <si>
    <t>WI-Budowa sali gimnastycznej w Gimnazjum Wilkanów-hala sportowa</t>
  </si>
  <si>
    <t>80113</t>
  </si>
  <si>
    <t>Dowożenie uczniów do szkół</t>
  </si>
  <si>
    <t>499 100,00</t>
  </si>
  <si>
    <t>7 500,00</t>
  </si>
  <si>
    <t>WE-wydatki bieżące</t>
  </si>
  <si>
    <t>142 956,00</t>
  </si>
  <si>
    <t>25 313,00</t>
  </si>
  <si>
    <t>3 819,00</t>
  </si>
  <si>
    <t>357,00</t>
  </si>
  <si>
    <t>20 930,00</t>
  </si>
  <si>
    <t>191 275,00</t>
  </si>
  <si>
    <t>423,00</t>
  </si>
  <si>
    <t>65 127,00</t>
  </si>
  <si>
    <t>80146</t>
  </si>
  <si>
    <t>Dokształcanie i doskonalenie nauczycieli</t>
  </si>
  <si>
    <t>WE-doskonalenie zawodowe nauczycieli</t>
  </si>
  <si>
    <t>80195</t>
  </si>
  <si>
    <t>438 853,00</t>
  </si>
  <si>
    <t>11 011,00</t>
  </si>
  <si>
    <t>WE-pomoc zdrowotna dla nauczycieli</t>
  </si>
  <si>
    <t>12 500,00</t>
  </si>
  <si>
    <t>WE-fundusz nagród Burmistrza</t>
  </si>
  <si>
    <t>4017</t>
  </si>
  <si>
    <t>176 952,00</t>
  </si>
  <si>
    <t>WE-Indywidualizacja procesu nauczania i wychowania uczniów klas I-III szkół podstawowych</t>
  </si>
  <si>
    <t>4117</t>
  </si>
  <si>
    <t>32 600,00</t>
  </si>
  <si>
    <t>4127</t>
  </si>
  <si>
    <t>WE-awans zawodowy -wynagrodzenie ekspertów w komisjach egzaminacyjnych</t>
  </si>
  <si>
    <t>56 950,00</t>
  </si>
  <si>
    <t>46 125,00</t>
  </si>
  <si>
    <t>WPiS-Projekt ,,Małymi krokami poznajemy sąsiadów i ich kraj"</t>
  </si>
  <si>
    <t>10 825,00</t>
  </si>
  <si>
    <t>4 640,00</t>
  </si>
  <si>
    <t>3 500,00</t>
  </si>
  <si>
    <t>WE-ogłoszenia prasowe</t>
  </si>
  <si>
    <t>132 000,00</t>
  </si>
  <si>
    <t xml:space="preserve">WE-zakładowy fundusz świadczeń socjalnych dla nauczycieli emerytów </t>
  </si>
  <si>
    <t>851</t>
  </si>
  <si>
    <t>Ochrona zdrowia</t>
  </si>
  <si>
    <t>352 000,00</t>
  </si>
  <si>
    <t>85149</t>
  </si>
  <si>
    <t>Programy polityki zdrowotnej</t>
  </si>
  <si>
    <t>WE-dotacja na rehabilitację kobiet po mastektomii</t>
  </si>
  <si>
    <t>85153</t>
  </si>
  <si>
    <t>Zwalczanie narkomanii</t>
  </si>
  <si>
    <t>OPS-Zwiększenie poczucia bezpieczeństwa-Punkt Konsultacyjny Profilaktyki Rozwiązywania Problemów Uzależnień</t>
  </si>
  <si>
    <t>OPS-b.g-zagospodarowanie czasu wolnego</t>
  </si>
  <si>
    <t>85154</t>
  </si>
  <si>
    <t>Przeciwdziałanie alkoholizmowi</t>
  </si>
  <si>
    <t>324 000,00</t>
  </si>
  <si>
    <t>FN-CIS-dotacja -reintegracja zawodowa</t>
  </si>
  <si>
    <t>17 000,00</t>
  </si>
  <si>
    <t>OPS-b.g-Komisja Rozwiązywania Problemów Alkoholowych</t>
  </si>
  <si>
    <t>OPS-Poradnictwo odwykowe, terapia zbiorowa i indywidualna -Punkt konsultacyjny</t>
  </si>
  <si>
    <t>OPS-b.g-wypoczynek dzieci z rodzin uzależnionych</t>
  </si>
  <si>
    <t>852</t>
  </si>
  <si>
    <t>Pomoc społeczna</t>
  </si>
  <si>
    <t>9 725 560,00</t>
  </si>
  <si>
    <t>85202</t>
  </si>
  <si>
    <t>Domy pomocy społecznej</t>
  </si>
  <si>
    <t>623 356,00</t>
  </si>
  <si>
    <t>4330</t>
  </si>
  <si>
    <t>Zakup usług przez jednostki samorządu terytorialnego od innych jednostek samorządu terytorialnego</t>
  </si>
  <si>
    <t>85203</t>
  </si>
  <si>
    <t>Ośrodki wsparcia</t>
  </si>
  <si>
    <t>493 440,00</t>
  </si>
  <si>
    <t>279 608,00</t>
  </si>
  <si>
    <t>OPS-fin.z dotacji celowej BP na zadania zlecone</t>
  </si>
  <si>
    <t>15 786,00</t>
  </si>
  <si>
    <t>31 932,00</t>
  </si>
  <si>
    <t>4 973,00</t>
  </si>
  <si>
    <t>10 996,00</t>
  </si>
  <si>
    <t>28 000,00</t>
  </si>
  <si>
    <t>108 190,00</t>
  </si>
  <si>
    <t>850,00</t>
  </si>
  <si>
    <t>9 605,00</t>
  </si>
  <si>
    <t>85212</t>
  </si>
  <si>
    <t>RGŻ- konserwacja gruntowa urządzeń melioracji</t>
  </si>
  <si>
    <t>WPiRL-Małe projekty PROW-opracowanie i wykonanie folderu Smaki Wsi Sudeckiej</t>
  </si>
  <si>
    <t>WPiRL-Małe projekty PROW-wydanie folderu informacyjnego strony www Międzygórze</t>
  </si>
  <si>
    <t>FN. Zwrot akcyzy</t>
  </si>
  <si>
    <t>RGZ- konkursy w sołectwach</t>
  </si>
  <si>
    <t>Realizacja OPS</t>
  </si>
  <si>
    <t>Realizacja UMiG</t>
  </si>
  <si>
    <t>realizacja UMIG</t>
  </si>
  <si>
    <t>realizacja OPS</t>
  </si>
  <si>
    <t>Drogi wewnętrzne</t>
  </si>
  <si>
    <t>GKM- remont cząstkowy drogi w kier.Sanktuarium Maria Snieżna w Międzygórzu</t>
  </si>
  <si>
    <t>GKM- remont drogi wewn,.tr.roln.dz.298 w Porębie</t>
  </si>
  <si>
    <t>GKM- remont ul.Górnej oraz remont drogi  w Marianówce w kier.Sanktuarium Maria Snieżna</t>
  </si>
  <si>
    <t>WT-obsługa baszty</t>
  </si>
  <si>
    <t>WT- Otwarcie Nysy Kłodzkiej dla polsko-czeskiej turystyki wodnej</t>
  </si>
  <si>
    <t>FN-ZBK-dotacja-remonty w budynkach komunalnych-hydroizolacje</t>
  </si>
  <si>
    <t>GGG- koszty utrzymania Punktu Konsultacji Profilaktyki i Uzależnień</t>
  </si>
  <si>
    <t>Opłaty na rzecz budżetów jednostek samorządu terytorialnego</t>
  </si>
  <si>
    <t>WI- dokumentacja projektowa budynek ul.Mickiewicza na garaże</t>
  </si>
  <si>
    <t>WPIRL- opracowanie dokumentacji na studnię w strefie ekonomicznej</t>
  </si>
  <si>
    <t>WPIRL-wymiana pompy-studnia na ul.Kolejowa</t>
  </si>
  <si>
    <t>GGG- zakup nieruchomości zabudowanej na dz.958/14 ul.Mickiewicza</t>
  </si>
  <si>
    <t>GGG- zakup nieruchomości zabudowanej na dz.924/2 przy ul. Strażacka 3</t>
  </si>
  <si>
    <t xml:space="preserve">GKM- przejecie działki nr 446  w Międzygórzu  pod budowę drogi na marię Snieżną </t>
  </si>
  <si>
    <t>WE- zakup kotła grzewczego co dla WSE St.Waliszów</t>
  </si>
  <si>
    <t>FN-ZBK- Nowy Dom VI etap program romski</t>
  </si>
  <si>
    <t>zadanie zlecone</t>
  </si>
  <si>
    <t>FN-ZBK- Nowy Dom VI etap program romski- wkład własny</t>
  </si>
  <si>
    <t>Dotacja celowa z budżetu na finansowanie  lub dofinansowanie zadań zleconych do realizacji stowarzyszeniom</t>
  </si>
  <si>
    <t>FN.-Chrześcijańska Wspólnota Zielonoświątkowców-Dom Modliwy II etap</t>
  </si>
  <si>
    <t>UP-komisje urbanistyczne</t>
  </si>
  <si>
    <t>UP- mpzp Długopole Dolne</t>
  </si>
  <si>
    <t>UP- wydatki bieżące</t>
  </si>
  <si>
    <t>zakup usług remontowych</t>
  </si>
  <si>
    <t>GKM- remont przybudówki na starym cmentarzu</t>
  </si>
  <si>
    <t>Świadczenia rodzinne, świadczenia z funduszu alimentacyjneego oraz składki na ubezpieczenia emerytalne i rentowe z ubezpieczenia społecznego</t>
  </si>
  <si>
    <t>4 375 000,00</t>
  </si>
  <si>
    <t>3110</t>
  </si>
  <si>
    <t>Świadczenia społeczne</t>
  </si>
  <si>
    <t>4 204 705,00</t>
  </si>
  <si>
    <t>97 900,00</t>
  </si>
  <si>
    <t>8 161,00</t>
  </si>
  <si>
    <t>15 958,00</t>
  </si>
  <si>
    <t>2 485,00</t>
  </si>
  <si>
    <t>12 300,00</t>
  </si>
  <si>
    <t>180,00</t>
  </si>
  <si>
    <t>21 000,00</t>
  </si>
  <si>
    <t>2 100,00</t>
  </si>
  <si>
    <t>600,00</t>
  </si>
  <si>
    <t>2 611,00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</si>
  <si>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</si>
  <si>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</si>
  <si>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42 500,00</t>
  </si>
  <si>
    <t>4130</t>
  </si>
  <si>
    <t>Składki na ubezpieczenie zdrowotne</t>
  </si>
  <si>
    <t xml:space="preserve">OPS-dotacja z BP na dofinasowanie zadań własnych </t>
  </si>
  <si>
    <t>28 700,00</t>
  </si>
  <si>
    <t>FN-MGOK- dotacja Tabor-Festiwal kultury Romskiej</t>
  </si>
  <si>
    <t>FN-MGOK-Roztańczone ,rozśpiewane Mrodo Dziweł -program romski</t>
  </si>
  <si>
    <t xml:space="preserve">WT-Fundacja na rzecz rozwoju Państwowej Szkoły Muzycznej na realizację zadań z zakresu kultury </t>
  </si>
  <si>
    <t>WPiRL- Wyposażenie placów zabaw Międzygórze,Ponikwa,N.Bystrzyca,N.łomnica&lt;Odnowa Wsi&gt;</t>
  </si>
  <si>
    <t>WPiS-inne działania</t>
  </si>
  <si>
    <t>FN-MGOK-impreza promocyjna w Międzygórzu</t>
  </si>
  <si>
    <t>FN-MGOK- projekt &lt;Biało-Czerwono-Niebiescy&gt;</t>
  </si>
  <si>
    <t>FN-MGOK-projekt &lt;Remont WOK w St.Bystrzycy&gt;</t>
  </si>
  <si>
    <t>WPiRL- Przebudowa MGOK II etap dotacja z DFPR</t>
  </si>
  <si>
    <t>WPiRL- Przebudowa MGOK II etap wkład własny</t>
  </si>
  <si>
    <t>UP-dotacja Cz.Adamowicz-konserwacja i renowacja stropów w dworze Gorzanów</t>
  </si>
  <si>
    <t>UP-dotacja parafia Rzymskokatolicka w Wilkanowie-remont elewacji</t>
  </si>
  <si>
    <t>UP-dotacja Parafia Rzymskokatolicka w Wójtowicach-remont wieży kościoła</t>
  </si>
  <si>
    <t>UP-dotacja Parafia Rzymskokatolicka w St.Waliszowie-remont w kosciele w N.Waliszowie/boazeria,zbicie tynków,malowania/</t>
  </si>
  <si>
    <t>UP-dotacja Parafia Rzymskokatolicka w St.Waliszowie-remont wieży kościoła w St.Waliszowie</t>
  </si>
  <si>
    <t>UP-dotacja Parafia Rzymskokatolicka w Bystrzycy Kł.-remont organów</t>
  </si>
  <si>
    <t>UP-dotacja Sanktuarium matki Bożej na Górze Iglicznej-konserwacja malowideł</t>
  </si>
  <si>
    <t>UP-dotacja Wspólnota Plac Wolności 12-remont klatki schodowej</t>
  </si>
  <si>
    <t>UP-dotacja Wspołnota Pl.Wolności 19-remont elewacji</t>
  </si>
  <si>
    <t>UP-dotacja Wspólnota Plac wolności 22- remont dachu</t>
  </si>
  <si>
    <t>UP- dotacja Wspólnota Pl.Wolności 6- remont dachu</t>
  </si>
  <si>
    <t>UP- dotacja Wspólnota Pl.Wolności 7- remont elewacji</t>
  </si>
  <si>
    <t>UP-remonty kapliczek</t>
  </si>
  <si>
    <t>WT-system fortyfikacji miejskich,remont murów obronnych</t>
  </si>
  <si>
    <t>WT-renowacja i naprawa dzwonów</t>
  </si>
  <si>
    <t>Zakup usług remontowo-konserwatorskich dotyczących obiektów zabytkowych będących w użytkowaniu jednostek budżetowych</t>
  </si>
  <si>
    <t>UP- przeniesienie malowideł do ratusza  z budynku przy Pl.Wolności</t>
  </si>
  <si>
    <t>RGŻ- FLMŚ grant dla Osiedla Nr 2 w Bystrzycy kł. z okazji Dnia Dziecka</t>
  </si>
  <si>
    <t>WT- dotacja dla KS KROKUS</t>
  </si>
  <si>
    <t>WT- dotacja dlaBystrzyckiego Stowarz.Tenisa Stołowego</t>
  </si>
  <si>
    <t>WT- KS Polonia</t>
  </si>
  <si>
    <t>WT- LSZ Igliczna Wilkanów</t>
  </si>
  <si>
    <t>WT- LZS Łomniczanka</t>
  </si>
  <si>
    <t>WT- MKS Taekwondo</t>
  </si>
  <si>
    <t>WT-ULKS Bystrzyca Kł.</t>
  </si>
  <si>
    <t>WT-ULKS Sokól N.Waliszów</t>
  </si>
  <si>
    <t>WT- KS Reevers</t>
  </si>
  <si>
    <t>RGZ- FLMS-grant dla RS w Ponikwie &lt;Sportowcy Wiejscy na start&gt;</t>
  </si>
  <si>
    <t>13 800,00</t>
  </si>
  <si>
    <t>85214</t>
  </si>
  <si>
    <t>Zasiłki i pomoc w naturze oraz składki na ubezpieczenia emerytalne i rentowe</t>
  </si>
  <si>
    <t>1 437 700,00</t>
  </si>
  <si>
    <t>OPS-b.g-budżet gminy</t>
  </si>
  <si>
    <t>729 700,00</t>
  </si>
  <si>
    <t>708 000,00</t>
  </si>
  <si>
    <t>85215</t>
  </si>
  <si>
    <t>Dodatki mieszkaniowe</t>
  </si>
  <si>
    <t>735 000,00</t>
  </si>
  <si>
    <t>OPS-b.g-dodatki mieszkaniowe</t>
  </si>
  <si>
    <t>85216</t>
  </si>
  <si>
    <t>Zasiłki stałe</t>
  </si>
  <si>
    <t>285 000,00</t>
  </si>
  <si>
    <t>85219</t>
  </si>
  <si>
    <t>Ośrodki pomocy społecznej</t>
  </si>
  <si>
    <t>880 582,00</t>
  </si>
  <si>
    <t>625 552,00</t>
  </si>
  <si>
    <t>290 000,00</t>
  </si>
  <si>
    <t>OPS-b.g-budżet gminy-odprawy emerytalne, nagrody jubileuszowe</t>
  </si>
  <si>
    <t>8 682,00</t>
  </si>
  <si>
    <t>326 870,00</t>
  </si>
  <si>
    <t>56 300,00</t>
  </si>
  <si>
    <t>28 150,00</t>
  </si>
  <si>
    <t>94 000,00</t>
  </si>
  <si>
    <t>44 000,00</t>
  </si>
  <si>
    <t>14 900,00</t>
  </si>
  <si>
    <t>7 900,00</t>
  </si>
  <si>
    <t>6 718,00</t>
  </si>
  <si>
    <t>4 318,00</t>
  </si>
  <si>
    <t>23 733,00</t>
  </si>
  <si>
    <t>20 033,00</t>
  </si>
  <si>
    <t>3 700,00</t>
  </si>
  <si>
    <t>19 459,00</t>
  </si>
  <si>
    <t>11 479,00</t>
  </si>
  <si>
    <t>7 980,00</t>
  </si>
  <si>
    <t>1 390,00</t>
  </si>
  <si>
    <t>690,00</t>
  </si>
  <si>
    <t>3 130,00</t>
  </si>
  <si>
    <t>1 130,00</t>
  </si>
  <si>
    <t>9 500,00</t>
  </si>
  <si>
    <t>4 500,00</t>
  </si>
  <si>
    <t>22 400,00</t>
  </si>
  <si>
    <t>11 200,00</t>
  </si>
  <si>
    <t>85228</t>
  </si>
  <si>
    <t>Usługi opiekuńcze i specjalistyczne usługi opiekuńcze</t>
  </si>
  <si>
    <t>423 682,00</t>
  </si>
  <si>
    <t>101 622,00</t>
  </si>
  <si>
    <t>4 578,00</t>
  </si>
  <si>
    <t>8 350,00</t>
  </si>
  <si>
    <t>18 019,00</t>
  </si>
  <si>
    <t>2 806,00</t>
  </si>
  <si>
    <t>225,00</t>
  </si>
  <si>
    <t>13 350,00</t>
  </si>
  <si>
    <t>29 527,00</t>
  </si>
  <si>
    <t>120,00</t>
  </si>
  <si>
    <t>207 696,00</t>
  </si>
  <si>
    <t>16 229,00</t>
  </si>
  <si>
    <t>1 700,00</t>
  </si>
  <si>
    <t>5 414,00</t>
  </si>
  <si>
    <t>390,00</t>
  </si>
  <si>
    <t>85295</t>
  </si>
  <si>
    <t>429 300,00</t>
  </si>
  <si>
    <t>73 000,00</t>
  </si>
  <si>
    <t>WE-dotacja na prowadzenie Banku Żywności</t>
  </si>
  <si>
    <t>37 000,00</t>
  </si>
  <si>
    <t>WE-dotacja na prowadzenie świetlicy środowiskowej</t>
  </si>
  <si>
    <t>328 300,00</t>
  </si>
  <si>
    <t>OPS-b.g-dożywianie dzieci-środki własne gminy</t>
  </si>
  <si>
    <t>31 800,00</t>
  </si>
  <si>
    <t>OPS-b.g-Prace społecznie użyteczne oraz roboty publiczne na rzecz budownictwa socjalnego</t>
  </si>
  <si>
    <t>96 500,00</t>
  </si>
  <si>
    <t xml:space="preserve">OPS-dotacja z BP na dofinansowanie zadań własnych-Pomoc państwa w zakresie dożywiania </t>
  </si>
  <si>
    <t>854</t>
  </si>
  <si>
    <t>Edukacyjna opieka wychowawcza</t>
  </si>
  <si>
    <t>1 722 716,00</t>
  </si>
  <si>
    <t>85401</t>
  </si>
  <si>
    <t>Świetlice szkolne</t>
  </si>
  <si>
    <t>1 715 696,00</t>
  </si>
  <si>
    <t>31 617,00</t>
  </si>
  <si>
    <t>7 519,00</t>
  </si>
  <si>
    <t>6 089,00</t>
  </si>
  <si>
    <t>608,00</t>
  </si>
  <si>
    <t>6 823,00</t>
  </si>
  <si>
    <t>4 655,00</t>
  </si>
  <si>
    <t>5 923,00</t>
  </si>
  <si>
    <t>1 154 075,00</t>
  </si>
  <si>
    <t>281 520,00</t>
  </si>
  <si>
    <t>77 586,00</t>
  </si>
  <si>
    <t>317 671,00</t>
  </si>
  <si>
    <t>225 950,00</t>
  </si>
  <si>
    <t>89 263,00</t>
  </si>
  <si>
    <t>73 651,00</t>
  </si>
  <si>
    <t>88 434,00</t>
  </si>
  <si>
    <t>79 689,00</t>
  </si>
  <si>
    <t>4 705,00</t>
  </si>
  <si>
    <t>7 283,00</t>
  </si>
  <si>
    <t>23 620,00</t>
  </si>
  <si>
    <t>17 428,00</t>
  </si>
  <si>
    <t>8 914,00</t>
  </si>
  <si>
    <t>WI-Przebudowa ul.Sempołowskiej w Bystrzycy Kłodzkiej-opracowanie dokumentacji</t>
  </si>
  <si>
    <t>WI- Przebudowa ul.Słowackiego w Bystrzycy Kł. -realizacja</t>
  </si>
  <si>
    <t>* remont drogi gminnej nr 119685 D ul.Górna w Bystrzycy Kł.</t>
  </si>
  <si>
    <t>* remont drogi wewn.w m.Marianówka w kier.Sanktuarium Maria Śnieżna</t>
  </si>
  <si>
    <t>* remont drogi gminnejdz.66/1,79,90,97,99  ul.Zielna  w Bystrzycy Kł.</t>
  </si>
  <si>
    <t>* remont drogi gminnej dz.271 w ciągu ul.Zgody w Bystrzycy Kł.</t>
  </si>
  <si>
    <t>* remont drogi wewn.tr.rolnego dz.nr 610/1 w Starej Łomnicy</t>
  </si>
  <si>
    <t>* remont pobocza drogi gmionnej dz.417 przy ul.1-go maja II etap</t>
  </si>
  <si>
    <t>* remont mostu dz.582/2 i 607 k/pos.52 w Pławnicy</t>
  </si>
  <si>
    <t>GKM- remonty bieżące dotacja z  MSWiA I promesa w tym:</t>
  </si>
  <si>
    <t>GKM- remonty bieżące dotacja z  MSWiA II promesa w tym:</t>
  </si>
  <si>
    <t xml:space="preserve">GKM-remonty bieżące wkład własny na wspólf.ze środków  MSWiA </t>
  </si>
  <si>
    <t>P.Nr 2- usunięcie awarii zasilania wody</t>
  </si>
  <si>
    <t>WT-LKS Zamek Gorzanów</t>
  </si>
  <si>
    <t>10 538,00</t>
  </si>
  <si>
    <t>7 201,00</t>
  </si>
  <si>
    <t>197 944,00</t>
  </si>
  <si>
    <t>49 413,00</t>
  </si>
  <si>
    <t>16 387,00</t>
  </si>
  <si>
    <t>51 527,00</t>
  </si>
  <si>
    <t>37 604,00</t>
  </si>
  <si>
    <t>12 954,00</t>
  </si>
  <si>
    <t>12 107,00</t>
  </si>
  <si>
    <t>17 952,00</t>
  </si>
  <si>
    <t>29 617,00</t>
  </si>
  <si>
    <t>5 139,00</t>
  </si>
  <si>
    <t>2 620,00</t>
  </si>
  <si>
    <t>8 361,00</t>
  </si>
  <si>
    <t>6 031,00</t>
  </si>
  <si>
    <t>2 785,00</t>
  </si>
  <si>
    <t>2 162,00</t>
  </si>
  <si>
    <t>2 519,00</t>
  </si>
  <si>
    <t>78 711,00</t>
  </si>
  <si>
    <t>35 644,00</t>
  </si>
  <si>
    <t>14 846,00</t>
  </si>
  <si>
    <t>14 944,00</t>
  </si>
  <si>
    <t>2 201,00</t>
  </si>
  <si>
    <t>2 965,00</t>
  </si>
  <si>
    <t>5 356,00</t>
  </si>
  <si>
    <t>2 755,00</t>
  </si>
  <si>
    <t>2 259,00</t>
  </si>
  <si>
    <t>1 432,00</t>
  </si>
  <si>
    <t>55,00</t>
  </si>
  <si>
    <t>466,00</t>
  </si>
  <si>
    <t>102,00</t>
  </si>
  <si>
    <t>45 936,00</t>
  </si>
  <si>
    <t>6 087,00</t>
  </si>
  <si>
    <t>1 248,00</t>
  </si>
  <si>
    <t>6 707,00</t>
  </si>
  <si>
    <t>29 275,00</t>
  </si>
  <si>
    <t>737,00</t>
  </si>
  <si>
    <t>1 023,00</t>
  </si>
  <si>
    <t>859,00</t>
  </si>
  <si>
    <t>4 652,00</t>
  </si>
  <si>
    <t>473,00</t>
  </si>
  <si>
    <t>1 164,00</t>
  </si>
  <si>
    <t>2 248,00</t>
  </si>
  <si>
    <t>153,00</t>
  </si>
  <si>
    <t>1 212,00</t>
  </si>
  <si>
    <t>258,00</t>
  </si>
  <si>
    <t>51,00</t>
  </si>
  <si>
    <t>82,00</t>
  </si>
  <si>
    <t>164,00</t>
  </si>
  <si>
    <t>20 865,00</t>
  </si>
  <si>
    <t>6 183,00</t>
  </si>
  <si>
    <t>1 417,00</t>
  </si>
  <si>
    <t>5 898,00</t>
  </si>
  <si>
    <t>4 267,00</t>
  </si>
  <si>
    <t>1 054,00</t>
  </si>
  <si>
    <t>972,00</t>
  </si>
  <si>
    <t>1 074,00</t>
  </si>
  <si>
    <t>65,00</t>
  </si>
  <si>
    <t>175,00</t>
  </si>
  <si>
    <t>217,00</t>
  </si>
  <si>
    <t>89,00</t>
  </si>
  <si>
    <t>199,00</t>
  </si>
  <si>
    <t>4 755,00</t>
  </si>
  <si>
    <t>1 841,00</t>
  </si>
  <si>
    <t>419,00</t>
  </si>
  <si>
    <t>393,00</t>
  </si>
  <si>
    <t>752,00</t>
  </si>
  <si>
    <t>491,00</t>
  </si>
  <si>
    <t>368,00</t>
  </si>
  <si>
    <t>1 163,00</t>
  </si>
  <si>
    <t>312,00</t>
  </si>
  <si>
    <t>73,00</t>
  </si>
  <si>
    <t>3 409,00</t>
  </si>
  <si>
    <t>61,00</t>
  </si>
  <si>
    <t>1 278,00</t>
  </si>
  <si>
    <t>1 231,00</t>
  </si>
  <si>
    <t>317,00</t>
  </si>
  <si>
    <t>58 632,00</t>
  </si>
  <si>
    <t>4 808,00</t>
  </si>
  <si>
    <t>4 802,00</t>
  </si>
  <si>
    <t>19 706,00</t>
  </si>
  <si>
    <t>12 038,00</t>
  </si>
  <si>
    <t>4 921,00</t>
  </si>
  <si>
    <t>4 160,00</t>
  </si>
  <si>
    <t>8 197,00</t>
  </si>
  <si>
    <t>224,00</t>
  </si>
  <si>
    <t>85415</t>
  </si>
  <si>
    <t>Pomoc materialna dla uczniów</t>
  </si>
  <si>
    <t>7 020,00</t>
  </si>
  <si>
    <t>3240</t>
  </si>
  <si>
    <t>Stypendia dla uczniów</t>
  </si>
  <si>
    <t>WE-Lokalny program stypendialny dla uczniów romskich-wkład własny Program romski 2011</t>
  </si>
  <si>
    <t>900</t>
  </si>
  <si>
    <t>Gospodarka komunalna i ochrona środowiska</t>
  </si>
  <si>
    <t>6 297 262,00</t>
  </si>
  <si>
    <t>90001</t>
  </si>
  <si>
    <t>Gospodarka ściekowa i ochrona wód</t>
  </si>
  <si>
    <t>4 326 040,00</t>
  </si>
  <si>
    <t>4150</t>
  </si>
  <si>
    <t>Dopłaty w spółkach prawa handlowego</t>
  </si>
  <si>
    <t>405 000,00</t>
  </si>
  <si>
    <t>FN-dopłata do ceny wody i ścieków</t>
  </si>
  <si>
    <t xml:space="preserve">KF-dopłata dla ZWIK do 1/2 ilości wody zużytej na basenie w sezonie letnim </t>
  </si>
  <si>
    <t>4160</t>
  </si>
  <si>
    <t>Pokrycie ujemnego wyniku finansowego i przejętych zobowiązań po likwidowanych i przekształcanych jednostkach zaliczanych do sektora finansów publicznych</t>
  </si>
  <si>
    <t>47 731,00</t>
  </si>
  <si>
    <t>FN-pokrycie zobowiązań zlikwidowanego ZWiK wobec Urządu Marszałkowskiego</t>
  </si>
  <si>
    <t>GKM-czyszczenie studzienek ściekowych</t>
  </si>
  <si>
    <t>2 320 985,00</t>
  </si>
  <si>
    <t>zadania zlecone</t>
  </si>
  <si>
    <t>2 058 917,00</t>
  </si>
  <si>
    <t>262 068,00</t>
  </si>
  <si>
    <t>1 547 324,00</t>
  </si>
  <si>
    <t>1 372 612,00</t>
  </si>
  <si>
    <t>174 712,00</t>
  </si>
  <si>
    <t>90003</t>
  </si>
  <si>
    <t>Oczyszczanie miast i wsi</t>
  </si>
  <si>
    <t>768 315,00</t>
  </si>
  <si>
    <t>1 765,00</t>
  </si>
  <si>
    <t>GKM-odśnieżanie miasta i terenu</t>
  </si>
  <si>
    <t>RGŻ-f.sołecki-Poręba-remont kontenera</t>
  </si>
  <si>
    <t>RGŻ-f.sołecki-Zalesie-zakup materiałów do kosiarki</t>
  </si>
  <si>
    <t>350,00</t>
  </si>
  <si>
    <t>665 200,00</t>
  </si>
  <si>
    <t>GKM-deratyzacja miasta</t>
  </si>
  <si>
    <t>GKM-oczyszczanie placów, ulic, chodników i wsi</t>
  </si>
  <si>
    <t>180 000,00</t>
  </si>
  <si>
    <t>RGŻ-f.sołecki-Lasówka-Akcja sprzątania Lasówki</t>
  </si>
  <si>
    <t>RGŻ-pielęgnacyjna przycinka drzew oraz wycinka drzew zagrażających bezpieczeństwu</t>
  </si>
  <si>
    <t>RGŻ-utrzymanie czystości i porządku na terenie miasta-likwidacja dzikich wysypisk</t>
  </si>
  <si>
    <t>6010</t>
  </si>
  <si>
    <t>Wydatki na zakup i objęcie akcji, wniesienie wkładów do spółek prawa handlowego oraz na uzupełnienie funduszy statutowych banków państwowych i innych instytucji finansowych</t>
  </si>
  <si>
    <t>FN-zwiększenie kapitału zakładowego ZUK-dopłata do kosztów wywozu śmieci(do wysokosci rat za samochód-śmieriarkę i udziału własnego w projekcie ,,Budowa stacji przeładunkowej")</t>
  </si>
  <si>
    <t>90004</t>
  </si>
  <si>
    <t>Utrzymanie zieleni w miastach i gminach</t>
  </si>
  <si>
    <t>44 580,00</t>
  </si>
  <si>
    <t>GKM-utrzymanie zieleni</t>
  </si>
  <si>
    <t>24 580,00</t>
  </si>
  <si>
    <t>GKM-utrzymanie zieleni w Parku w Długopolu Zdrój</t>
  </si>
  <si>
    <t>22 080,00</t>
  </si>
  <si>
    <t>RGŻ-f.sołecki-Poręba-wyciecie drzew zagrażających bezpieczeństwu</t>
  </si>
  <si>
    <t>90015</t>
  </si>
  <si>
    <t>Oświetlenie ulic, placów i dróg</t>
  </si>
  <si>
    <t>878 195,00</t>
  </si>
  <si>
    <t>GKM-konserwacja oświetlenia ulicznego</t>
  </si>
  <si>
    <t>650 000,00</t>
  </si>
  <si>
    <t>GKM-remonty i wymiany instalacji oświetlenia ulicznego</t>
  </si>
  <si>
    <t>GKM-dzierżawa linii n/n w celu podwieszenia opraw oś.drogowego-Wyszki, Poręba, Ponikwa</t>
  </si>
  <si>
    <t>73 995,00</t>
  </si>
  <si>
    <t>RGŻ-f.sołecki-Kamienna-wykonanie oświetlenia ulicznego (3 punkty świetlne)</t>
  </si>
  <si>
    <t>5 601,00</t>
  </si>
  <si>
    <t>RGŻ-f.sołecki-Mostowice-budowa oświetlenia ulicznego przy przejściu granicznym</t>
  </si>
  <si>
    <t>RGŻ-f.sołecki-Ponikwa-budowa oświetlenia ulicznego drogi nr 3277D</t>
  </si>
  <si>
    <t>9 834,00</t>
  </si>
  <si>
    <t>WI-Budowa oświetlenia drogowego przy ul.Słowackiego w Bystrzycy Kłodzkiej-dokumentacja techniczna,realizacja przebudowy, nadzór inwestorski</t>
  </si>
  <si>
    <t>53 860,00</t>
  </si>
  <si>
    <t>90019</t>
  </si>
  <si>
    <t>* projekt adaptacji lokalu w St.Łomnicy po ośrodku zdrowia</t>
  </si>
  <si>
    <t>* projekt budowlany sieci wodociągowej i kanalizacyjnej Oś.Kolorowe</t>
  </si>
  <si>
    <t>* za sporządzanie aktów notarialnych</t>
  </si>
  <si>
    <t>* znaki informacyjne Lasówka</t>
  </si>
  <si>
    <t>* informacja w prasie o sprzedażach</t>
  </si>
  <si>
    <t xml:space="preserve">* koszty uzytkowania lokali mienia gminnego </t>
  </si>
  <si>
    <t>* wycena nieruchomości, lokali, inwentaryzacje, wznowienie granic działek</t>
  </si>
  <si>
    <t>* ubezpieczenie bydynków po BFM</t>
  </si>
  <si>
    <t>* ubezpieczenie ratusza</t>
  </si>
  <si>
    <t>GGG-wydatki bieżące/ opłaty sądowe za ksiegi wieczyste/</t>
  </si>
  <si>
    <t>GGG- wydatki bieżące -za użytkowanie wieczyste dz.w N.Bystrzycy</t>
  </si>
  <si>
    <t>Wpływy i wydatki związane z gromadzeniem środków z opłat i kar za korzystanie ze środowiska</t>
  </si>
  <si>
    <t>95 000,00</t>
  </si>
  <si>
    <t>2480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</si>
</sst>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0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8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79">
    <xf numFmtId="0" fontId="1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2" fillId="2" borderId="1" xfId="0" applyNumberFormat="1" applyFont="1" applyAlignment="1">
      <alignment horizontal="right" vertical="center" wrapText="1"/>
    </xf>
    <xf numFmtId="4" fontId="2" fillId="2" borderId="2" xfId="0" applyNumberFormat="1" applyFont="1" applyBorder="1" applyAlignment="1">
      <alignment horizontal="center" vertical="center" wrapText="1"/>
    </xf>
    <xf numFmtId="4" fontId="2" fillId="2" borderId="3" xfId="0" applyNumberFormat="1" applyFont="1" applyBorder="1" applyAlignment="1">
      <alignment horizontal="center" vertical="center" wrapText="1"/>
    </xf>
    <xf numFmtId="4" fontId="2" fillId="2" borderId="4" xfId="0" applyNumberFormat="1" applyFont="1" applyBorder="1" applyAlignment="1">
      <alignment horizontal="center" vertical="center" wrapText="1"/>
    </xf>
    <xf numFmtId="4" fontId="2" fillId="2" borderId="5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Border="1" applyAlignment="1">
      <alignment horizontal="center" vertical="center" wrapText="1"/>
    </xf>
    <xf numFmtId="4" fontId="2" fillId="2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Border="1" applyAlignment="1">
      <alignment horizontal="center" vertical="center" wrapText="1"/>
    </xf>
    <xf numFmtId="4" fontId="2" fillId="2" borderId="0" xfId="0" applyNumberFormat="1" applyFont="1" applyBorder="1" applyAlignment="1">
      <alignment horizontal="left" vertical="center" wrapText="1"/>
    </xf>
    <xf numFmtId="4" fontId="2" fillId="2" borderId="12" xfId="0" applyNumberFormat="1" applyFont="1" applyBorder="1" applyAlignment="1">
      <alignment horizontal="center" vertical="center" wrapText="1"/>
    </xf>
    <xf numFmtId="4" fontId="2" fillId="2" borderId="13" xfId="0" applyNumberFormat="1" applyFont="1" applyBorder="1" applyAlignment="1">
      <alignment horizontal="center" vertical="center" wrapText="1"/>
    </xf>
    <xf numFmtId="4" fontId="2" fillId="2" borderId="10" xfId="0" applyNumberFormat="1" applyFont="1" applyBorder="1" applyAlignment="1">
      <alignment horizontal="center" vertical="center" wrapText="1"/>
    </xf>
    <xf numFmtId="4" fontId="2" fillId="2" borderId="14" xfId="0" applyNumberFormat="1" applyFont="1" applyBorder="1" applyAlignment="1">
      <alignment horizontal="center" vertical="center" wrapText="1"/>
    </xf>
    <xf numFmtId="4" fontId="2" fillId="2" borderId="15" xfId="0" applyNumberFormat="1" applyFont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Border="1" applyAlignment="1">
      <alignment horizontal="center" vertical="center" wrapText="1"/>
    </xf>
    <xf numFmtId="1" fontId="2" fillId="2" borderId="19" xfId="0" applyNumberFormat="1" applyFont="1" applyBorder="1" applyAlignment="1">
      <alignment horizontal="center" vertical="center" wrapText="1"/>
    </xf>
    <xf numFmtId="1" fontId="2" fillId="2" borderId="20" xfId="0" applyNumberFormat="1" applyFont="1" applyBorder="1" applyAlignment="1">
      <alignment horizontal="center" vertical="center" wrapText="1"/>
    </xf>
    <xf numFmtId="1" fontId="1" fillId="0" borderId="0" xfId="0" applyNumberFormat="1" applyFill="1" applyBorder="1" applyAlignment="1" applyProtection="1">
      <alignment horizontal="left"/>
      <protection locked="0"/>
    </xf>
    <xf numFmtId="1" fontId="2" fillId="2" borderId="21" xfId="0" applyNumberFormat="1" applyFont="1" applyBorder="1" applyAlignment="1">
      <alignment horizontal="center" vertical="center" wrapText="1"/>
    </xf>
    <xf numFmtId="1" fontId="2" fillId="2" borderId="16" xfId="0" applyNumberFormat="1" applyFont="1" applyBorder="1" applyAlignment="1">
      <alignment horizontal="center" vertical="center" wrapText="1"/>
    </xf>
    <xf numFmtId="1" fontId="2" fillId="2" borderId="17" xfId="0" applyNumberFormat="1" applyFont="1" applyBorder="1" applyAlignment="1">
      <alignment horizontal="center" vertical="center" wrapText="1"/>
    </xf>
    <xf numFmtId="4" fontId="2" fillId="2" borderId="0" xfId="0" applyNumberFormat="1" applyFont="1" applyBorder="1" applyAlignment="1">
      <alignment horizontal="center" vertical="center" wrapText="1"/>
    </xf>
    <xf numFmtId="1" fontId="2" fillId="2" borderId="22" xfId="0" applyNumberFormat="1" applyFont="1" applyBorder="1" applyAlignment="1">
      <alignment horizontal="center" vertical="center" wrapText="1"/>
    </xf>
    <xf numFmtId="4" fontId="2" fillId="2" borderId="23" xfId="0" applyNumberFormat="1" applyFont="1" applyBorder="1" applyAlignment="1">
      <alignment horizontal="right" vertical="center" wrapText="1"/>
    </xf>
    <xf numFmtId="4" fontId="2" fillId="2" borderId="15" xfId="0" applyNumberFormat="1" applyFont="1" applyBorder="1" applyAlignment="1">
      <alignment horizontal="right" vertical="center" wrapText="1"/>
    </xf>
    <xf numFmtId="49" fontId="2" fillId="2" borderId="6" xfId="0" applyNumberFormat="1" applyFont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1" fontId="2" fillId="3" borderId="1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Border="1" applyAlignment="1">
      <alignment horizontal="center" vertical="center" wrapText="1"/>
    </xf>
    <xf numFmtId="1" fontId="2" fillId="3" borderId="25" xfId="0" applyNumberFormat="1" applyFont="1" applyBorder="1" applyAlignment="1">
      <alignment horizontal="center" vertical="center" wrapText="1"/>
    </xf>
    <xf numFmtId="4" fontId="2" fillId="3" borderId="13" xfId="0" applyNumberFormat="1" applyFont="1" applyBorder="1" applyAlignment="1">
      <alignment horizontal="left" vertical="center" wrapText="1"/>
    </xf>
    <xf numFmtId="4" fontId="2" fillId="2" borderId="26" xfId="0" applyNumberFormat="1" applyFont="1" applyBorder="1" applyAlignment="1">
      <alignment horizontal="left" vertical="center" wrapText="1"/>
    </xf>
    <xf numFmtId="4" fontId="2" fillId="2" borderId="27" xfId="0" applyNumberFormat="1" applyFont="1" applyBorder="1" applyAlignment="1">
      <alignment horizontal="center" vertical="center" wrapText="1"/>
    </xf>
    <xf numFmtId="1" fontId="2" fillId="3" borderId="28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Border="1" applyAlignment="1">
      <alignment horizontal="center" vertical="center" wrapText="1"/>
    </xf>
    <xf numFmtId="1" fontId="2" fillId="3" borderId="30" xfId="0" applyNumberFormat="1" applyFont="1" applyBorder="1" applyAlignment="1">
      <alignment horizontal="center" vertical="center" wrapText="1"/>
    </xf>
    <xf numFmtId="1" fontId="2" fillId="2" borderId="31" xfId="0" applyNumberFormat="1" applyFont="1" applyBorder="1" applyAlignment="1">
      <alignment horizontal="center" vertical="center" wrapText="1"/>
    </xf>
    <xf numFmtId="4" fontId="2" fillId="2" borderId="32" xfId="0" applyNumberFormat="1" applyFont="1" applyBorder="1" applyAlignment="1">
      <alignment horizontal="center" vertical="center" wrapText="1"/>
    </xf>
    <xf numFmtId="1" fontId="2" fillId="2" borderId="33" xfId="0" applyNumberFormat="1" applyFont="1" applyBorder="1" applyAlignment="1">
      <alignment horizontal="center" vertical="center" wrapText="1"/>
    </xf>
    <xf numFmtId="4" fontId="2" fillId="2" borderId="17" xfId="0" applyNumberFormat="1" applyFont="1" applyBorder="1" applyAlignment="1">
      <alignment horizontal="left" vertical="center" wrapText="1"/>
    </xf>
    <xf numFmtId="1" fontId="2" fillId="2" borderId="34" xfId="0" applyNumberFormat="1" applyFont="1" applyBorder="1" applyAlignment="1">
      <alignment horizontal="center" vertical="center" wrapText="1"/>
    </xf>
    <xf numFmtId="4" fontId="2" fillId="2" borderId="35" xfId="0" applyNumberFormat="1" applyFont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Border="1" applyAlignment="1">
      <alignment horizontal="center" vertical="center" wrapText="1"/>
    </xf>
    <xf numFmtId="4" fontId="2" fillId="2" borderId="7" xfId="0" applyNumberFormat="1" applyFont="1" applyBorder="1" applyAlignment="1">
      <alignment horizontal="left" vertical="center" wrapText="1"/>
    </xf>
    <xf numFmtId="4" fontId="2" fillId="2" borderId="37" xfId="0" applyNumberFormat="1" applyFont="1" applyBorder="1" applyAlignment="1">
      <alignment horizontal="left" vertical="center" wrapText="1"/>
    </xf>
    <xf numFmtId="4" fontId="2" fillId="2" borderId="13" xfId="0" applyNumberFormat="1" applyFont="1" applyBorder="1" applyAlignment="1">
      <alignment horizontal="left" vertical="center" wrapText="1"/>
    </xf>
    <xf numFmtId="4" fontId="2" fillId="2" borderId="11" xfId="0" applyNumberFormat="1" applyFont="1" applyBorder="1" applyAlignment="1">
      <alignment horizontal="center" vertical="center" wrapText="1"/>
    </xf>
    <xf numFmtId="1" fontId="2" fillId="2" borderId="38" xfId="0" applyNumberFormat="1" applyFont="1" applyBorder="1" applyAlignment="1">
      <alignment horizontal="center" vertical="center" wrapText="1"/>
    </xf>
    <xf numFmtId="49" fontId="2" fillId="3" borderId="39" xfId="0" applyNumberFormat="1" applyFont="1" applyFill="1" applyBorder="1" applyAlignment="1">
      <alignment horizontal="center" vertical="center" wrapText="1"/>
    </xf>
    <xf numFmtId="4" fontId="2" fillId="3" borderId="40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4" fontId="2" fillId="3" borderId="35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Border="1" applyAlignment="1">
      <alignment horizontal="center" vertical="center" wrapText="1"/>
    </xf>
    <xf numFmtId="1" fontId="2" fillId="2" borderId="37" xfId="0" applyNumberFormat="1" applyFont="1" applyBorder="1" applyAlignment="1">
      <alignment horizontal="center" vertical="center" wrapText="1"/>
    </xf>
    <xf numFmtId="4" fontId="2" fillId="2" borderId="22" xfId="0" applyNumberFormat="1" applyFont="1" applyBorder="1" applyAlignment="1">
      <alignment horizontal="center" vertical="center" wrapText="1"/>
    </xf>
    <xf numFmtId="1" fontId="2" fillId="2" borderId="41" xfId="0" applyNumberFormat="1" applyFont="1" applyBorder="1" applyAlignment="1">
      <alignment horizontal="center" vertical="center" wrapText="1"/>
    </xf>
    <xf numFmtId="4" fontId="2" fillId="2" borderId="42" xfId="0" applyNumberFormat="1" applyFont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1" fontId="2" fillId="2" borderId="44" xfId="0" applyNumberFormat="1" applyFont="1" applyBorder="1" applyAlignment="1">
      <alignment horizontal="center" vertical="center" wrapText="1"/>
    </xf>
    <xf numFmtId="4" fontId="2" fillId="2" borderId="16" xfId="0" applyNumberFormat="1" applyFont="1" applyBorder="1" applyAlignment="1">
      <alignment horizontal="right" vertical="center" wrapText="1"/>
    </xf>
    <xf numFmtId="4" fontId="2" fillId="2" borderId="45" xfId="0" applyNumberFormat="1" applyFont="1" applyBorder="1" applyAlignment="1">
      <alignment horizontal="right" vertical="center" wrapText="1"/>
    </xf>
    <xf numFmtId="4" fontId="2" fillId="2" borderId="39" xfId="0" applyNumberFormat="1" applyFont="1" applyBorder="1" applyAlignment="1">
      <alignment horizontal="center" vertical="center" wrapText="1"/>
    </xf>
    <xf numFmtId="0" fontId="1" fillId="0" borderId="46" xfId="0" applyNumberFormat="1" applyFill="1" applyBorder="1" applyAlignment="1" applyProtection="1">
      <alignment horizontal="left"/>
      <protection locked="0"/>
    </xf>
    <xf numFmtId="0" fontId="1" fillId="0" borderId="47" xfId="0" applyNumberFormat="1" applyFill="1" applyBorder="1" applyAlignment="1" applyProtection="1">
      <alignment horizontal="left"/>
      <protection locked="0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Border="1" applyAlignment="1">
      <alignment horizontal="left" vertical="center" wrapText="1"/>
    </xf>
    <xf numFmtId="0" fontId="1" fillId="0" borderId="19" xfId="0" applyNumberFormat="1" applyFill="1" applyBorder="1" applyAlignment="1" applyProtection="1">
      <alignment horizontal="left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4" fontId="1" fillId="0" borderId="19" xfId="0" applyNumberForma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2" borderId="48" xfId="0" applyFont="1" applyBorder="1" applyAlignment="1">
      <alignment horizontal="center" vertical="center" wrapText="1"/>
    </xf>
    <xf numFmtId="49" fontId="4" fillId="2" borderId="49" xfId="0" applyFont="1" applyBorder="1" applyAlignment="1">
      <alignment horizontal="center" vertical="center" wrapText="1"/>
    </xf>
    <xf numFmtId="49" fontId="4" fillId="2" borderId="50" xfId="0" applyFont="1" applyBorder="1" applyAlignment="1">
      <alignment horizontal="center" vertical="center" wrapText="1"/>
    </xf>
    <xf numFmtId="0" fontId="2" fillId="0" borderId="47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51" xfId="0" applyNumberFormat="1" applyFont="1" applyFill="1" applyBorder="1" applyAlignment="1">
      <alignment horizontal="right" vertical="center" wrapText="1"/>
    </xf>
    <xf numFmtId="0" fontId="1" fillId="0" borderId="32" xfId="0" applyNumberFormat="1" applyFill="1" applyBorder="1" applyAlignment="1" applyProtection="1">
      <alignment horizontal="left"/>
      <protection locked="0"/>
    </xf>
    <xf numFmtId="4" fontId="2" fillId="2" borderId="52" xfId="0" applyNumberFormat="1" applyFont="1" applyBorder="1" applyAlignment="1">
      <alignment horizontal="center" vertical="center" wrapText="1"/>
    </xf>
    <xf numFmtId="4" fontId="2" fillId="2" borderId="1" xfId="0" applyNumberFormat="1" applyFont="1" applyBorder="1" applyAlignment="1">
      <alignment horizontal="left" vertical="center" wrapText="1"/>
    </xf>
    <xf numFmtId="4" fontId="2" fillId="2" borderId="1" xfId="0" applyNumberFormat="1" applyFont="1" applyBorder="1" applyAlignment="1">
      <alignment horizontal="right" vertical="center" wrapText="1"/>
    </xf>
    <xf numFmtId="4" fontId="2" fillId="2" borderId="53" xfId="0" applyNumberFormat="1" applyFont="1" applyBorder="1" applyAlignment="1">
      <alignment horizontal="center" vertical="center" wrapText="1"/>
    </xf>
    <xf numFmtId="0" fontId="1" fillId="0" borderId="54" xfId="0" applyNumberFormat="1" applyFill="1" applyBorder="1" applyAlignment="1" applyProtection="1">
      <alignment horizontal="left"/>
      <protection locked="0"/>
    </xf>
    <xf numFmtId="1" fontId="4" fillId="2" borderId="48" xfId="0" applyNumberFormat="1" applyFont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1" fontId="2" fillId="2" borderId="55" xfId="0" applyNumberFormat="1" applyFont="1" applyBorder="1" applyAlignment="1">
      <alignment horizontal="center" vertical="center" wrapText="1"/>
    </xf>
    <xf numFmtId="1" fontId="2" fillId="2" borderId="52" xfId="0" applyNumberFormat="1" applyFont="1" applyBorder="1" applyAlignment="1">
      <alignment horizontal="center" vertical="center" wrapText="1"/>
    </xf>
    <xf numFmtId="1" fontId="2" fillId="2" borderId="56" xfId="0" applyNumberFormat="1" applyFont="1" applyBorder="1" applyAlignment="1">
      <alignment horizontal="center" vertical="center" wrapText="1"/>
    </xf>
    <xf numFmtId="4" fontId="2" fillId="2" borderId="35" xfId="0" applyNumberFormat="1" applyFont="1" applyBorder="1" applyAlignment="1">
      <alignment horizontal="right" vertical="center" wrapText="1"/>
    </xf>
    <xf numFmtId="4" fontId="2" fillId="0" borderId="57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Border="1" applyAlignment="1">
      <alignment horizontal="center" vertical="center" wrapText="1"/>
    </xf>
    <xf numFmtId="4" fontId="2" fillId="2" borderId="46" xfId="0" applyNumberFormat="1" applyFont="1" applyBorder="1" applyAlignment="1">
      <alignment horizontal="center" vertical="center" wrapText="1"/>
    </xf>
    <xf numFmtId="1" fontId="2" fillId="2" borderId="58" xfId="0" applyNumberFormat="1" applyFont="1" applyBorder="1" applyAlignment="1">
      <alignment horizontal="center" vertical="center" wrapText="1"/>
    </xf>
    <xf numFmtId="4" fontId="2" fillId="2" borderId="49" xfId="0" applyNumberFormat="1" applyFont="1" applyBorder="1" applyAlignment="1">
      <alignment horizontal="left" vertical="center" wrapText="1"/>
    </xf>
    <xf numFmtId="4" fontId="2" fillId="2" borderId="49" xfId="0" applyNumberFormat="1" applyFont="1" applyBorder="1" applyAlignment="1">
      <alignment horizontal="right" vertical="center" wrapText="1"/>
    </xf>
    <xf numFmtId="4" fontId="2" fillId="0" borderId="50" xfId="0" applyNumberFormat="1" applyFont="1" applyFill="1" applyBorder="1" applyAlignment="1">
      <alignment horizontal="right" vertical="center" wrapText="1"/>
    </xf>
    <xf numFmtId="1" fontId="2" fillId="2" borderId="59" xfId="0" applyNumberFormat="1" applyFont="1" applyBorder="1" applyAlignment="1">
      <alignment horizontal="center" vertical="center" wrapText="1"/>
    </xf>
    <xf numFmtId="1" fontId="2" fillId="2" borderId="60" xfId="0" applyNumberFormat="1" applyFont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left" vertical="center" wrapText="1"/>
    </xf>
    <xf numFmtId="4" fontId="2" fillId="0" borderId="49" xfId="0" applyNumberFormat="1" applyFont="1" applyFill="1" applyBorder="1" applyAlignment="1">
      <alignment horizontal="right" vertical="center" wrapText="1"/>
    </xf>
    <xf numFmtId="1" fontId="2" fillId="2" borderId="53" xfId="0" applyNumberFormat="1" applyFont="1" applyBorder="1" applyAlignment="1">
      <alignment horizontal="center" vertical="center" wrapText="1"/>
    </xf>
    <xf numFmtId="1" fontId="2" fillId="2" borderId="48" xfId="0" applyNumberFormat="1" applyFont="1" applyBorder="1" applyAlignment="1">
      <alignment horizontal="center" vertical="center" wrapText="1"/>
    </xf>
    <xf numFmtId="0" fontId="1" fillId="0" borderId="43" xfId="0" applyNumberFormat="1" applyFill="1" applyBorder="1" applyAlignment="1" applyProtection="1">
      <alignment horizontal="left"/>
      <protection locked="0"/>
    </xf>
    <xf numFmtId="4" fontId="2" fillId="0" borderId="61" xfId="0" applyNumberFormat="1" applyFont="1" applyFill="1" applyBorder="1" applyAlignment="1">
      <alignment horizontal="right" vertical="center" wrapText="1"/>
    </xf>
    <xf numFmtId="1" fontId="2" fillId="2" borderId="45" xfId="0" applyNumberFormat="1" applyFont="1" applyBorder="1" applyAlignment="1">
      <alignment horizontal="center" vertical="center" wrapText="1"/>
    </xf>
    <xf numFmtId="4" fontId="2" fillId="2" borderId="28" xfId="0" applyNumberFormat="1" applyFont="1" applyBorder="1" applyAlignment="1">
      <alignment horizontal="left" vertical="center" wrapText="1"/>
    </xf>
    <xf numFmtId="4" fontId="2" fillId="2" borderId="28" xfId="0" applyNumberFormat="1" applyFont="1" applyBorder="1" applyAlignment="1">
      <alignment horizontal="right" vertical="center" wrapText="1"/>
    </xf>
    <xf numFmtId="4" fontId="2" fillId="0" borderId="62" xfId="0" applyNumberFormat="1" applyFont="1" applyFill="1" applyBorder="1" applyAlignment="1">
      <alignment horizontal="right" vertical="center" wrapText="1"/>
    </xf>
    <xf numFmtId="4" fontId="2" fillId="2" borderId="62" xfId="0" applyNumberFormat="1" applyFont="1" applyBorder="1" applyAlignment="1">
      <alignment horizontal="left" vertical="center" wrapText="1"/>
    </xf>
    <xf numFmtId="1" fontId="2" fillId="2" borderId="0" xfId="0" applyNumberFormat="1" applyFont="1" applyBorder="1" applyAlignment="1">
      <alignment horizontal="center" vertical="center" wrapText="1"/>
    </xf>
    <xf numFmtId="4" fontId="2" fillId="2" borderId="0" xfId="0" applyNumberFormat="1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1" fontId="2" fillId="2" borderId="0" xfId="0" applyNumberFormat="1" applyFont="1" applyBorder="1" applyAlignment="1">
      <alignment horizontal="center" vertical="center" wrapText="1"/>
    </xf>
    <xf numFmtId="1" fontId="2" fillId="2" borderId="63" xfId="0" applyNumberFormat="1" applyFont="1" applyBorder="1" applyAlignment="1">
      <alignment horizontal="center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2" borderId="64" xfId="0" applyNumberFormat="1" applyFont="1" applyBorder="1" applyAlignment="1">
      <alignment horizontal="center" vertical="center" wrapText="1"/>
    </xf>
    <xf numFmtId="1" fontId="2" fillId="2" borderId="54" xfId="0" applyNumberFormat="1" applyFont="1" applyBorder="1" applyAlignment="1">
      <alignment horizontal="center" vertical="center" wrapText="1"/>
    </xf>
    <xf numFmtId="4" fontId="2" fillId="2" borderId="19" xfId="0" applyNumberFormat="1" applyFont="1" applyBorder="1" applyAlignment="1">
      <alignment horizontal="left" vertical="center" wrapText="1"/>
    </xf>
    <xf numFmtId="4" fontId="2" fillId="2" borderId="17" xfId="0" applyNumberFormat="1" applyFont="1" applyBorder="1" applyAlignment="1">
      <alignment horizontal="right" vertical="center" wrapText="1"/>
    </xf>
    <xf numFmtId="1" fontId="4" fillId="2" borderId="49" xfId="0" applyNumberFormat="1" applyFont="1" applyBorder="1" applyAlignment="1">
      <alignment horizontal="center" vertical="center" wrapText="1"/>
    </xf>
    <xf numFmtId="4" fontId="7" fillId="4" borderId="55" xfId="0" applyNumberFormat="1" applyFont="1" applyBorder="1" applyAlignment="1">
      <alignment horizontal="center" vertical="center" wrapText="1"/>
    </xf>
    <xf numFmtId="4" fontId="2" fillId="2" borderId="65" xfId="0" applyNumberFormat="1" applyFont="1" applyBorder="1" applyAlignment="1">
      <alignment horizontal="center" vertical="center" wrapText="1"/>
    </xf>
    <xf numFmtId="4" fontId="2" fillId="2" borderId="66" xfId="0" applyNumberFormat="1" applyFont="1" applyBorder="1" applyAlignment="1">
      <alignment horizontal="center" vertical="center" wrapText="1"/>
    </xf>
    <xf numFmtId="4" fontId="2" fillId="3" borderId="49" xfId="0" applyNumberFormat="1" applyFont="1" applyBorder="1" applyAlignment="1">
      <alignment horizontal="right" vertical="center" wrapText="1"/>
    </xf>
    <xf numFmtId="1" fontId="7" fillId="4" borderId="1" xfId="0" applyNumberFormat="1" applyFont="1" applyBorder="1" applyAlignment="1">
      <alignment horizontal="center" vertical="center" wrapText="1"/>
    </xf>
    <xf numFmtId="4" fontId="7" fillId="4" borderId="1" xfId="0" applyNumberFormat="1" applyFont="1" applyBorder="1" applyAlignment="1">
      <alignment horizontal="left" vertical="center" wrapText="1"/>
    </xf>
    <xf numFmtId="4" fontId="7" fillId="4" borderId="1" xfId="0" applyNumberFormat="1" applyFont="1" applyBorder="1" applyAlignment="1">
      <alignment horizontal="right" vertical="center" wrapText="1"/>
    </xf>
    <xf numFmtId="4" fontId="7" fillId="4" borderId="51" xfId="0" applyNumberFormat="1" applyFont="1" applyBorder="1" applyAlignment="1">
      <alignment horizontal="right" vertical="center" wrapText="1"/>
    </xf>
    <xf numFmtId="1" fontId="2" fillId="3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Border="1" applyAlignment="1">
      <alignment horizontal="left" vertical="center" wrapText="1"/>
    </xf>
    <xf numFmtId="4" fontId="2" fillId="3" borderId="1" xfId="0" applyNumberFormat="1" applyFont="1" applyBorder="1" applyAlignment="1">
      <alignment horizontal="right" vertical="center" wrapText="1"/>
    </xf>
    <xf numFmtId="1" fontId="2" fillId="2" borderId="1" xfId="0" applyNumberFormat="1" applyFont="1" applyBorder="1" applyAlignment="1">
      <alignment horizontal="center" vertical="center" wrapText="1"/>
    </xf>
    <xf numFmtId="1" fontId="2" fillId="2" borderId="67" xfId="0" applyNumberFormat="1" applyFont="1" applyBorder="1" applyAlignment="1">
      <alignment horizontal="center" vertical="center" wrapText="1"/>
    </xf>
    <xf numFmtId="4" fontId="2" fillId="2" borderId="68" xfId="0" applyNumberFormat="1" applyFont="1" applyBorder="1" applyAlignment="1">
      <alignment horizontal="center" vertical="center" wrapText="1"/>
    </xf>
    <xf numFmtId="1" fontId="2" fillId="2" borderId="69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51" xfId="0" applyNumberFormat="1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right" vertical="center" wrapText="1"/>
    </xf>
    <xf numFmtId="1" fontId="2" fillId="2" borderId="49" xfId="0" applyNumberFormat="1" applyFont="1" applyBorder="1" applyAlignment="1">
      <alignment horizontal="center" vertical="center" wrapText="1"/>
    </xf>
    <xf numFmtId="4" fontId="2" fillId="2" borderId="1" xfId="0" applyNumberFormat="1" applyFont="1" applyBorder="1" applyAlignment="1">
      <alignment horizontal="center" vertical="center" wrapText="1"/>
    </xf>
    <xf numFmtId="1" fontId="2" fillId="2" borderId="70" xfId="0" applyNumberFormat="1" applyFont="1" applyBorder="1" applyAlignment="1">
      <alignment horizontal="center" vertical="center" wrapText="1"/>
    </xf>
    <xf numFmtId="1" fontId="2" fillId="3" borderId="49" xfId="0" applyNumberFormat="1" applyFont="1" applyBorder="1" applyAlignment="1">
      <alignment horizontal="center" vertical="center" wrapText="1"/>
    </xf>
    <xf numFmtId="4" fontId="2" fillId="3" borderId="49" xfId="0" applyNumberFormat="1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Border="1" applyAlignment="1">
      <alignment horizontal="center" vertical="center" wrapText="1"/>
    </xf>
    <xf numFmtId="4" fontId="2" fillId="2" borderId="60" xfId="0" applyNumberFormat="1" applyFont="1" applyBorder="1" applyAlignment="1">
      <alignment horizontal="center" vertical="center" wrapText="1"/>
    </xf>
    <xf numFmtId="4" fontId="2" fillId="2" borderId="71" xfId="0" applyNumberFormat="1" applyFont="1" applyBorder="1" applyAlignment="1">
      <alignment horizontal="center" vertical="center" wrapText="1"/>
    </xf>
    <xf numFmtId="1" fontId="2" fillId="2" borderId="2" xfId="0" applyNumberFormat="1" applyFont="1" applyBorder="1" applyAlignment="1">
      <alignment horizontal="center" vertical="center" wrapText="1"/>
    </xf>
    <xf numFmtId="4" fontId="7" fillId="0" borderId="51" xfId="0" applyNumberFormat="1" applyFont="1" applyFill="1" applyBorder="1" applyAlignment="1">
      <alignment horizontal="right" vertical="center" wrapText="1"/>
    </xf>
    <xf numFmtId="4" fontId="7" fillId="3" borderId="51" xfId="0" applyNumberFormat="1" applyFont="1" applyFill="1" applyBorder="1" applyAlignment="1">
      <alignment horizontal="right" vertical="center" wrapText="1"/>
    </xf>
    <xf numFmtId="4" fontId="2" fillId="0" borderId="51" xfId="0" applyNumberFormat="1" applyFont="1" applyFill="1" applyBorder="1" applyAlignment="1">
      <alignment horizontal="right" vertical="center" wrapText="1"/>
    </xf>
    <xf numFmtId="4" fontId="2" fillId="5" borderId="51" xfId="0" applyNumberFormat="1" applyFont="1" applyFill="1" applyBorder="1" applyAlignment="1">
      <alignment horizontal="right" vertical="center" wrapText="1"/>
    </xf>
    <xf numFmtId="4" fontId="2" fillId="6" borderId="51" xfId="0" applyNumberFormat="1" applyFont="1" applyFill="1" applyBorder="1" applyAlignment="1">
      <alignment horizontal="right" vertical="center" wrapText="1"/>
    </xf>
    <xf numFmtId="4" fontId="10" fillId="6" borderId="51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4" fontId="2" fillId="2" borderId="56" xfId="0" applyNumberFormat="1" applyFont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2" borderId="58" xfId="0" applyNumberFormat="1" applyFont="1" applyBorder="1" applyAlignment="1">
      <alignment horizontal="center" vertical="center" wrapText="1"/>
    </xf>
    <xf numFmtId="4" fontId="2" fillId="0" borderId="72" xfId="0" applyNumberFormat="1" applyFont="1" applyFill="1" applyBorder="1" applyAlignment="1">
      <alignment horizontal="center" vertical="center" wrapText="1"/>
    </xf>
    <xf numFmtId="4" fontId="2" fillId="0" borderId="73" xfId="0" applyNumberFormat="1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right" vertical="center" wrapText="1"/>
    </xf>
    <xf numFmtId="1" fontId="2" fillId="2" borderId="35" xfId="0" applyNumberFormat="1" applyFont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right" vertical="center" wrapText="1"/>
    </xf>
    <xf numFmtId="4" fontId="2" fillId="2" borderId="74" xfId="0" applyNumberFormat="1" applyFont="1" applyBorder="1" applyAlignment="1">
      <alignment horizontal="center" vertical="center" wrapText="1"/>
    </xf>
    <xf numFmtId="4" fontId="2" fillId="2" borderId="75" xfId="0" applyNumberFormat="1" applyFont="1" applyBorder="1" applyAlignment="1">
      <alignment horizontal="center" vertical="center" wrapText="1"/>
    </xf>
    <xf numFmtId="4" fontId="7" fillId="6" borderId="51" xfId="0" applyNumberFormat="1" applyFont="1" applyFill="1" applyBorder="1" applyAlignment="1">
      <alignment horizontal="right" vertical="center" wrapText="1"/>
    </xf>
    <xf numFmtId="4" fontId="2" fillId="2" borderId="72" xfId="0" applyNumberFormat="1" applyFont="1" applyBorder="1" applyAlignment="1">
      <alignment horizontal="center" vertical="center" wrapText="1"/>
    </xf>
    <xf numFmtId="1" fontId="2" fillId="2" borderId="76" xfId="0" applyNumberFormat="1" applyFont="1" applyBorder="1" applyAlignment="1">
      <alignment horizontal="center" vertical="center" wrapText="1"/>
    </xf>
    <xf numFmtId="1" fontId="2" fillId="3" borderId="35" xfId="0" applyNumberFormat="1" applyFont="1" applyBorder="1" applyAlignment="1">
      <alignment horizontal="center" vertical="center" wrapText="1"/>
    </xf>
    <xf numFmtId="4" fontId="2" fillId="3" borderId="35" xfId="0" applyNumberFormat="1" applyFont="1" applyBorder="1" applyAlignment="1">
      <alignment horizontal="left" vertical="center" wrapText="1"/>
    </xf>
    <xf numFmtId="4" fontId="2" fillId="3" borderId="35" xfId="0" applyNumberFormat="1" applyFont="1" applyBorder="1" applyAlignment="1">
      <alignment horizontal="right" vertical="center" wrapText="1"/>
    </xf>
    <xf numFmtId="4" fontId="10" fillId="5" borderId="57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Border="1" applyAlignment="1">
      <alignment horizontal="right" vertical="center" wrapText="1"/>
    </xf>
    <xf numFmtId="4" fontId="7" fillId="2" borderId="1" xfId="0" applyNumberFormat="1" applyFont="1" applyBorder="1" applyAlignment="1">
      <alignment horizontal="right" vertical="center" wrapText="1"/>
    </xf>
    <xf numFmtId="4" fontId="2" fillId="5" borderId="50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7" fillId="0" borderId="59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2" borderId="77" xfId="0" applyNumberFormat="1" applyFont="1" applyBorder="1" applyAlignment="1">
      <alignment horizontal="center" vertical="center" wrapText="1"/>
    </xf>
    <xf numFmtId="4" fontId="2" fillId="5" borderId="57" xfId="0" applyNumberFormat="1" applyFont="1" applyFill="1" applyBorder="1" applyAlignment="1">
      <alignment horizontal="right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7" fillId="4" borderId="78" xfId="0" applyNumberFormat="1" applyFont="1" applyBorder="1" applyAlignment="1">
      <alignment horizontal="center" vertical="center" wrapText="1"/>
    </xf>
    <xf numFmtId="4" fontId="2" fillId="2" borderId="79" xfId="0" applyNumberFormat="1" applyFont="1" applyBorder="1" applyAlignment="1">
      <alignment horizontal="center" vertical="center" wrapText="1"/>
    </xf>
    <xf numFmtId="4" fontId="2" fillId="2" borderId="63" xfId="0" applyNumberFormat="1" applyFont="1" applyBorder="1" applyAlignment="1">
      <alignment horizontal="center" vertical="center" wrapText="1"/>
    </xf>
    <xf numFmtId="4" fontId="2" fillId="2" borderId="80" xfId="0" applyNumberFormat="1" applyFont="1" applyBorder="1" applyAlignment="1">
      <alignment horizontal="center" vertical="center" wrapText="1"/>
    </xf>
    <xf numFmtId="4" fontId="2" fillId="2" borderId="39" xfId="0" applyNumberFormat="1" applyFont="1" applyBorder="1" applyAlignment="1">
      <alignment horizontal="center" vertical="center" wrapText="1"/>
    </xf>
    <xf numFmtId="4" fontId="2" fillId="2" borderId="40" xfId="0" applyNumberFormat="1" applyFont="1" applyBorder="1" applyAlignment="1">
      <alignment horizontal="center" vertical="center" wrapText="1"/>
    </xf>
    <xf numFmtId="4" fontId="2" fillId="3" borderId="23" xfId="0" applyNumberFormat="1" applyFont="1" applyBorder="1" applyAlignment="1">
      <alignment horizontal="right" vertical="center" wrapText="1"/>
    </xf>
    <xf numFmtId="4" fontId="2" fillId="3" borderId="15" xfId="0" applyNumberFormat="1" applyFont="1" applyBorder="1" applyAlignment="1">
      <alignment horizontal="right" vertical="center" wrapText="1"/>
    </xf>
    <xf numFmtId="4" fontId="2" fillId="2" borderId="9" xfId="0" applyNumberFormat="1" applyFont="1" applyBorder="1" applyAlignment="1">
      <alignment horizontal="center" vertical="center" wrapText="1"/>
    </xf>
    <xf numFmtId="4" fontId="2" fillId="2" borderId="72" xfId="0" applyNumberFormat="1" applyFont="1" applyBorder="1" applyAlignment="1">
      <alignment horizontal="center" vertical="center" wrapText="1"/>
    </xf>
    <xf numFmtId="4" fontId="2" fillId="2" borderId="73" xfId="0" applyNumberFormat="1" applyFont="1" applyBorder="1" applyAlignment="1">
      <alignment horizontal="center" vertical="center" wrapText="1"/>
    </xf>
    <xf numFmtId="4" fontId="2" fillId="3" borderId="81" xfId="0" applyNumberFormat="1" applyFont="1" applyBorder="1" applyAlignment="1">
      <alignment horizontal="center" vertical="center" wrapText="1"/>
    </xf>
    <xf numFmtId="4" fontId="2" fillId="2" borderId="82" xfId="0" applyNumberFormat="1" applyFont="1" applyBorder="1" applyAlignment="1">
      <alignment horizontal="center" vertical="center" wrapText="1"/>
    </xf>
    <xf numFmtId="4" fontId="2" fillId="2" borderId="83" xfId="0" applyNumberFormat="1" applyFont="1" applyBorder="1" applyAlignment="1">
      <alignment horizontal="center" vertical="center" wrapText="1"/>
    </xf>
    <xf numFmtId="4" fontId="2" fillId="0" borderId="84" xfId="0" applyNumberFormat="1" applyFont="1" applyFill="1" applyBorder="1" applyAlignment="1">
      <alignment horizontal="center" vertical="center" wrapText="1"/>
    </xf>
    <xf numFmtId="4" fontId="2" fillId="0" borderId="85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right" vertical="center" wrapText="1"/>
    </xf>
    <xf numFmtId="4" fontId="7" fillId="0" borderId="28" xfId="0" applyNumberFormat="1" applyFont="1" applyFill="1" applyBorder="1" applyAlignment="1">
      <alignment horizontal="right" vertical="center" wrapText="1"/>
    </xf>
    <xf numFmtId="4" fontId="7" fillId="0" borderId="62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86" xfId="0" applyNumberFormat="1" applyFont="1" applyFill="1" applyBorder="1" applyAlignment="1">
      <alignment horizontal="center" vertical="center" wrapText="1"/>
    </xf>
    <xf numFmtId="49" fontId="4" fillId="2" borderId="87" xfId="0" applyFont="1" applyBorder="1" applyAlignment="1">
      <alignment horizontal="center" vertical="center" wrapText="1"/>
    </xf>
    <xf numFmtId="4" fontId="2" fillId="2" borderId="32" xfId="0" applyNumberFormat="1" applyFont="1" applyBorder="1" applyAlignment="1">
      <alignment horizontal="left" vertical="center" wrapText="1"/>
    </xf>
    <xf numFmtId="4" fontId="2" fillId="2" borderId="73" xfId="0" applyNumberFormat="1" applyFont="1" applyBorder="1" applyAlignment="1">
      <alignment horizontal="center" vertical="center" wrapText="1"/>
    </xf>
    <xf numFmtId="1" fontId="2" fillId="2" borderId="28" xfId="0" applyNumberFormat="1" applyFont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Border="1" applyAlignment="1">
      <alignment horizontal="center" vertical="center" wrapText="1"/>
    </xf>
    <xf numFmtId="4" fontId="2" fillId="2" borderId="88" xfId="0" applyNumberFormat="1" applyFont="1" applyBorder="1" applyAlignment="1">
      <alignment horizontal="center" vertical="center" wrapText="1"/>
    </xf>
    <xf numFmtId="4" fontId="2" fillId="2" borderId="44" xfId="0" applyNumberFormat="1" applyFont="1" applyBorder="1" applyAlignment="1">
      <alignment horizontal="center" vertical="center" wrapText="1"/>
    </xf>
    <xf numFmtId="4" fontId="2" fillId="2" borderId="4" xfId="0" applyNumberFormat="1" applyFont="1" applyBorder="1" applyAlignment="1">
      <alignment horizontal="center" vertical="center" wrapText="1"/>
    </xf>
    <xf numFmtId="4" fontId="2" fillId="2" borderId="5" xfId="0" applyNumberFormat="1" applyFont="1" applyBorder="1" applyAlignment="1">
      <alignment horizontal="center" vertical="center" wrapText="1"/>
    </xf>
    <xf numFmtId="4" fontId="7" fillId="4" borderId="89" xfId="0" applyNumberFormat="1" applyFont="1" applyBorder="1" applyAlignment="1">
      <alignment horizontal="center" vertical="center" wrapText="1"/>
    </xf>
    <xf numFmtId="4" fontId="7" fillId="4" borderId="26" xfId="0" applyNumberFormat="1" applyFont="1" applyBorder="1" applyAlignment="1">
      <alignment horizontal="center" vertical="center" wrapText="1"/>
    </xf>
    <xf numFmtId="4" fontId="7" fillId="4" borderId="35" xfId="0" applyNumberFormat="1" applyFont="1" applyBorder="1" applyAlignment="1">
      <alignment horizontal="right" vertical="center" wrapText="1"/>
    </xf>
    <xf numFmtId="4" fontId="2" fillId="3" borderId="90" xfId="0" applyNumberFormat="1" applyFont="1" applyBorder="1" applyAlignment="1">
      <alignment horizontal="center" vertical="center" wrapText="1"/>
    </xf>
    <xf numFmtId="4" fontId="2" fillId="3" borderId="68" xfId="0" applyNumberFormat="1" applyFont="1" applyBorder="1" applyAlignment="1">
      <alignment horizontal="center" vertical="center" wrapText="1"/>
    </xf>
    <xf numFmtId="4" fontId="2" fillId="3" borderId="49" xfId="0" applyNumberFormat="1" applyFont="1" applyBorder="1" applyAlignment="1">
      <alignment horizontal="right" vertical="center" wrapText="1"/>
    </xf>
    <xf numFmtId="4" fontId="2" fillId="0" borderId="32" xfId="0" applyNumberFormat="1" applyFont="1" applyFill="1" applyBorder="1" applyAlignment="1" applyProtection="1">
      <alignment horizontal="left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4" fontId="2" fillId="2" borderId="17" xfId="0" applyNumberFormat="1" applyFont="1" applyBorder="1" applyAlignment="1">
      <alignment horizontal="right" vertical="center" wrapText="1"/>
    </xf>
    <xf numFmtId="4" fontId="2" fillId="2" borderId="85" xfId="0" applyNumberFormat="1" applyFont="1" applyBorder="1" applyAlignment="1">
      <alignment horizontal="center" vertical="center" wrapText="1"/>
    </xf>
    <xf numFmtId="4" fontId="2" fillId="2" borderId="54" xfId="0" applyNumberFormat="1" applyFont="1" applyBorder="1" applyAlignment="1">
      <alignment horizontal="center" vertical="center" wrapText="1"/>
    </xf>
    <xf numFmtId="4" fontId="2" fillId="2" borderId="91" xfId="0" applyNumberFormat="1" applyFont="1" applyBorder="1" applyAlignment="1">
      <alignment horizontal="center" vertical="center" wrapText="1"/>
    </xf>
    <xf numFmtId="4" fontId="7" fillId="4" borderId="47" xfId="0" applyNumberFormat="1" applyFont="1" applyBorder="1" applyAlignment="1">
      <alignment horizontal="center" vertical="center" wrapText="1"/>
    </xf>
    <xf numFmtId="1" fontId="7" fillId="4" borderId="35" xfId="0" applyNumberFormat="1" applyFont="1" applyBorder="1" applyAlignment="1">
      <alignment horizontal="center" vertical="center" wrapText="1"/>
    </xf>
    <xf numFmtId="4" fontId="7" fillId="4" borderId="35" xfId="0" applyNumberFormat="1" applyFont="1" applyBorder="1" applyAlignment="1">
      <alignment horizontal="left" vertical="center" wrapText="1"/>
    </xf>
    <xf numFmtId="4" fontId="7" fillId="4" borderId="35" xfId="0" applyNumberFormat="1" applyFont="1" applyBorder="1" applyAlignment="1">
      <alignment horizontal="right" vertical="center" wrapText="1"/>
    </xf>
    <xf numFmtId="4" fontId="2" fillId="6" borderId="57" xfId="0" applyNumberFormat="1" applyFont="1" applyFill="1" applyBorder="1" applyAlignment="1">
      <alignment horizontal="right" vertical="center" wrapText="1"/>
    </xf>
    <xf numFmtId="4" fontId="2" fillId="2" borderId="45" xfId="0" applyNumberFormat="1" applyFont="1" applyBorder="1" applyAlignment="1">
      <alignment horizontal="center" vertical="center" wrapText="1"/>
    </xf>
    <xf numFmtId="4" fontId="2" fillId="2" borderId="30" xfId="0" applyNumberFormat="1" applyFont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 wrapText="1"/>
    </xf>
    <xf numFmtId="4" fontId="7" fillId="0" borderId="89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4" fontId="7" fillId="0" borderId="35" xfId="0" applyNumberFormat="1" applyFont="1" applyFill="1" applyBorder="1" applyAlignment="1">
      <alignment horizontal="right" vertical="center" wrapText="1"/>
    </xf>
    <xf numFmtId="4" fontId="2" fillId="0" borderId="35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7" fillId="0" borderId="90" xfId="0" applyNumberFormat="1" applyFont="1" applyFill="1" applyBorder="1" applyAlignment="1">
      <alignment horizontal="center" vertical="center" wrapText="1"/>
    </xf>
    <xf numFmtId="4" fontId="7" fillId="0" borderId="68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left" vertical="center" wrapText="1"/>
    </xf>
    <xf numFmtId="4" fontId="2" fillId="0" borderId="49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Border="1" applyAlignment="1">
      <alignment horizontal="right" vertical="center" wrapText="1"/>
    </xf>
    <xf numFmtId="4" fontId="2" fillId="2" borderId="89" xfId="0" applyNumberFormat="1" applyFont="1" applyBorder="1" applyAlignment="1">
      <alignment horizontal="center" vertical="center" wrapText="1"/>
    </xf>
    <xf numFmtId="4" fontId="2" fillId="2" borderId="26" xfId="0" applyNumberFormat="1" applyFont="1" applyBorder="1" applyAlignment="1">
      <alignment horizontal="center" vertical="center" wrapText="1"/>
    </xf>
    <xf numFmtId="4" fontId="2" fillId="3" borderId="89" xfId="0" applyNumberFormat="1" applyFont="1" applyBorder="1" applyAlignment="1">
      <alignment horizontal="center" vertical="center" wrapText="1"/>
    </xf>
    <xf numFmtId="4" fontId="2" fillId="3" borderId="26" xfId="0" applyNumberFormat="1" applyFont="1" applyBorder="1" applyAlignment="1">
      <alignment horizontal="center" vertical="center" wrapText="1"/>
    </xf>
    <xf numFmtId="4" fontId="2" fillId="3" borderId="35" xfId="0" applyNumberFormat="1" applyFont="1" applyBorder="1" applyAlignment="1">
      <alignment horizontal="right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2" borderId="75" xfId="0" applyNumberFormat="1" applyFont="1" applyBorder="1" applyAlignment="1">
      <alignment horizontal="center" vertical="center" wrapText="1"/>
    </xf>
    <xf numFmtId="4" fontId="2" fillId="2" borderId="92" xfId="0" applyNumberFormat="1" applyFont="1" applyBorder="1" applyAlignment="1">
      <alignment horizontal="center" vertical="center" wrapText="1"/>
    </xf>
    <xf numFmtId="4" fontId="2" fillId="2" borderId="93" xfId="0" applyNumberFormat="1" applyFont="1" applyBorder="1" applyAlignment="1">
      <alignment horizontal="center" vertical="center" wrapText="1"/>
    </xf>
    <xf numFmtId="4" fontId="2" fillId="2" borderId="3" xfId="0" applyNumberFormat="1" applyFont="1" applyBorder="1" applyAlignment="1">
      <alignment horizontal="center" vertical="center" wrapText="1"/>
    </xf>
    <xf numFmtId="4" fontId="2" fillId="2" borderId="65" xfId="0" applyNumberFormat="1" applyFont="1" applyBorder="1" applyAlignment="1">
      <alignment horizontal="center" vertical="center" wrapText="1"/>
    </xf>
    <xf numFmtId="4" fontId="2" fillId="2" borderId="66" xfId="0" applyNumberFormat="1" applyFont="1" applyBorder="1" applyAlignment="1">
      <alignment horizontal="center" vertical="center" wrapText="1"/>
    </xf>
    <xf numFmtId="4" fontId="2" fillId="2" borderId="35" xfId="0" applyNumberFormat="1" applyFont="1" applyBorder="1" applyAlignment="1">
      <alignment horizontal="right" vertical="center" wrapText="1"/>
    </xf>
    <xf numFmtId="4" fontId="2" fillId="3" borderId="23" xfId="0" applyNumberFormat="1" applyFont="1" applyBorder="1" applyAlignment="1">
      <alignment horizontal="center" vertical="center" wrapText="1"/>
    </xf>
    <xf numFmtId="4" fontId="2" fillId="3" borderId="15" xfId="0" applyNumberFormat="1" applyFont="1" applyBorder="1" applyAlignment="1">
      <alignment horizontal="center" vertical="center" wrapText="1"/>
    </xf>
    <xf numFmtId="4" fontId="2" fillId="3" borderId="1" xfId="0" applyNumberFormat="1" applyFont="1" applyBorder="1" applyAlignment="1">
      <alignment horizontal="right" vertical="center" wrapText="1"/>
    </xf>
    <xf numFmtId="4" fontId="2" fillId="2" borderId="94" xfId="0" applyNumberFormat="1" applyFont="1" applyBorder="1" applyAlignment="1">
      <alignment horizontal="center" vertical="center" wrapText="1"/>
    </xf>
    <xf numFmtId="4" fontId="7" fillId="4" borderId="23" xfId="0" applyNumberFormat="1" applyFont="1" applyBorder="1" applyAlignment="1">
      <alignment horizontal="center" vertical="center" wrapText="1"/>
    </xf>
    <xf numFmtId="4" fontId="7" fillId="4" borderId="15" xfId="0" applyNumberFormat="1" applyFont="1" applyBorder="1" applyAlignment="1">
      <alignment horizontal="center" vertical="center" wrapText="1"/>
    </xf>
    <xf numFmtId="4" fontId="2" fillId="2" borderId="95" xfId="0" applyNumberFormat="1" applyFont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left" vertical="center" wrapText="1"/>
    </xf>
    <xf numFmtId="1" fontId="2" fillId="0" borderId="76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2" borderId="80" xfId="0" applyNumberFormat="1" applyFont="1" applyBorder="1" applyAlignment="1">
      <alignment horizontal="center" vertical="center" wrapText="1"/>
    </xf>
    <xf numFmtId="4" fontId="2" fillId="3" borderId="35" xfId="0" applyNumberFormat="1" applyFont="1" applyFill="1" applyBorder="1" applyAlignment="1">
      <alignment horizontal="right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4" fontId="2" fillId="0" borderId="95" xfId="0" applyNumberFormat="1" applyFont="1" applyFill="1" applyBorder="1" applyAlignment="1">
      <alignment horizontal="center" vertical="center" wrapText="1"/>
    </xf>
    <xf numFmtId="4" fontId="7" fillId="0" borderId="49" xfId="0" applyNumberFormat="1" applyFont="1" applyFill="1" applyBorder="1" applyAlignment="1">
      <alignment horizontal="right" vertical="center" wrapText="1"/>
    </xf>
    <xf numFmtId="4" fontId="7" fillId="0" borderId="49" xfId="0" applyNumberFormat="1" applyFont="1" applyFill="1" applyBorder="1" applyAlignment="1">
      <alignment horizontal="right" vertical="center" wrapText="1"/>
    </xf>
    <xf numFmtId="4" fontId="7" fillId="0" borderId="50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Border="1" applyAlignment="1">
      <alignment horizontal="left" vertical="center" wrapText="1"/>
    </xf>
    <xf numFmtId="4" fontId="2" fillId="2" borderId="96" xfId="0" applyNumberFormat="1" applyFont="1" applyBorder="1" applyAlignment="1">
      <alignment horizontal="center" vertical="center" wrapText="1"/>
    </xf>
    <xf numFmtId="4" fontId="2" fillId="2" borderId="68" xfId="0" applyNumberFormat="1" applyFont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9" fontId="4" fillId="2" borderId="90" xfId="0" applyFont="1" applyBorder="1" applyAlignment="1">
      <alignment horizontal="center" vertical="center" wrapText="1"/>
    </xf>
    <xf numFmtId="49" fontId="4" fillId="2" borderId="95" xfId="0" applyFont="1" applyBorder="1" applyAlignment="1">
      <alignment horizontal="center" vertical="center" wrapText="1"/>
    </xf>
    <xf numFmtId="49" fontId="4" fillId="2" borderId="49" xfId="0" applyFont="1" applyBorder="1" applyAlignment="1">
      <alignment horizontal="center" vertical="center" wrapText="1"/>
    </xf>
    <xf numFmtId="49" fontId="0" fillId="2" borderId="0" xfId="0" applyAlignment="1">
      <alignment horizontal="center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" fontId="7" fillId="2" borderId="47" xfId="0" applyNumberFormat="1" applyFont="1" applyBorder="1" applyAlignment="1">
      <alignment horizontal="right" vertical="center" wrapText="1"/>
    </xf>
    <xf numFmtId="4" fontId="7" fillId="2" borderId="35" xfId="0" applyNumberFormat="1" applyFont="1" applyBorder="1" applyAlignment="1">
      <alignment horizontal="right" vertical="center" wrapText="1"/>
    </xf>
    <xf numFmtId="4" fontId="7" fillId="2" borderId="89" xfId="0" applyNumberFormat="1" applyFont="1" applyBorder="1" applyAlignment="1">
      <alignment horizontal="right" vertical="center" wrapText="1"/>
    </xf>
    <xf numFmtId="4" fontId="2" fillId="2" borderId="97" xfId="0" applyNumberFormat="1" applyFont="1" applyBorder="1" applyAlignment="1">
      <alignment horizontal="right" vertical="center" wrapText="1"/>
    </xf>
    <xf numFmtId="4" fontId="2" fillId="2" borderId="74" xfId="0" applyNumberFormat="1" applyFont="1" applyBorder="1" applyAlignment="1">
      <alignment horizontal="center" vertical="center" wrapText="1"/>
    </xf>
    <xf numFmtId="4" fontId="7" fillId="6" borderId="57" xfId="0" applyNumberFormat="1" applyFont="1" applyFill="1" applyBorder="1" applyAlignment="1">
      <alignment horizontal="right" vertical="center" wrapText="1"/>
    </xf>
    <xf numFmtId="1" fontId="2" fillId="3" borderId="34" xfId="0" applyNumberFormat="1" applyFont="1" applyBorder="1" applyAlignment="1">
      <alignment horizontal="center" vertical="center" wrapText="1"/>
    </xf>
    <xf numFmtId="4" fontId="7" fillId="2" borderId="47" xfId="0" applyNumberFormat="1" applyFont="1" applyBorder="1" applyAlignment="1">
      <alignment horizontal="right" vertical="center" wrapText="1"/>
    </xf>
    <xf numFmtId="4" fontId="7" fillId="2" borderId="98" xfId="0" applyNumberFormat="1" applyFont="1" applyBorder="1" applyAlignment="1">
      <alignment horizontal="right" vertical="center" wrapText="1"/>
    </xf>
    <xf numFmtId="4" fontId="7" fillId="0" borderId="57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99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Border="1" applyAlignment="1">
      <alignment horizontal="right" vertical="center" wrapText="1"/>
    </xf>
    <xf numFmtId="4" fontId="2" fillId="2" borderId="8" xfId="0" applyNumberFormat="1" applyFont="1" applyBorder="1" applyAlignment="1">
      <alignment horizontal="center" vertical="center" wrapText="1"/>
    </xf>
    <xf numFmtId="4" fontId="2" fillId="2" borderId="100" xfId="0" applyNumberFormat="1" applyFont="1" applyBorder="1" applyAlignment="1">
      <alignment horizontal="center" vertical="center" wrapText="1"/>
    </xf>
    <xf numFmtId="4" fontId="2" fillId="2" borderId="16" xfId="0" applyNumberFormat="1" applyFont="1" applyBorder="1" applyAlignment="1">
      <alignment horizontal="right" vertical="center" wrapText="1"/>
    </xf>
    <xf numFmtId="4" fontId="2" fillId="2" borderId="0" xfId="0" applyNumberFormat="1" applyFont="1" applyBorder="1" applyAlignment="1">
      <alignment horizontal="right" vertical="center" wrapText="1"/>
    </xf>
    <xf numFmtId="4" fontId="2" fillId="2" borderId="2" xfId="0" applyNumberFormat="1" applyFont="1" applyBorder="1" applyAlignment="1">
      <alignment horizontal="center" vertical="center" wrapText="1"/>
    </xf>
    <xf numFmtId="4" fontId="2" fillId="2" borderId="0" xfId="0" applyNumberFormat="1" applyFont="1" applyBorder="1" applyAlignment="1">
      <alignment horizontal="center" vertical="center" wrapText="1"/>
    </xf>
    <xf numFmtId="4" fontId="2" fillId="2" borderId="101" xfId="0" applyNumberFormat="1" applyFont="1" applyBorder="1" applyAlignment="1">
      <alignment horizontal="center" vertical="center" wrapText="1"/>
    </xf>
    <xf numFmtId="4" fontId="2" fillId="2" borderId="102" xfId="0" applyNumberFormat="1" applyFont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right" vertical="center" wrapText="1"/>
    </xf>
    <xf numFmtId="4" fontId="2" fillId="2" borderId="23" xfId="0" applyNumberFormat="1" applyFont="1" applyBorder="1" applyAlignment="1">
      <alignment horizontal="right" vertical="center" wrapText="1"/>
    </xf>
    <xf numFmtId="4" fontId="2" fillId="2" borderId="99" xfId="0" applyNumberFormat="1" applyFont="1" applyBorder="1" applyAlignment="1">
      <alignment horizontal="right" vertical="center" wrapText="1"/>
    </xf>
    <xf numFmtId="4" fontId="2" fillId="2" borderId="15" xfId="0" applyNumberFormat="1" applyFont="1" applyBorder="1" applyAlignment="1">
      <alignment horizontal="right" vertical="center" wrapText="1"/>
    </xf>
    <xf numFmtId="4" fontId="2" fillId="2" borderId="49" xfId="0" applyNumberFormat="1" applyFont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99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2" borderId="45" xfId="0" applyNumberFormat="1" applyFont="1" applyBorder="1" applyAlignment="1">
      <alignment horizontal="right" vertical="center" wrapText="1"/>
    </xf>
    <xf numFmtId="4" fontId="2" fillId="2" borderId="28" xfId="0" applyNumberFormat="1" applyFont="1" applyBorder="1" applyAlignment="1">
      <alignment horizontal="right" vertical="center" wrapText="1"/>
    </xf>
    <xf numFmtId="4" fontId="2" fillId="2" borderId="62" xfId="0" applyNumberFormat="1" applyFont="1" applyBorder="1" applyAlignment="1">
      <alignment horizontal="right" vertical="center" wrapText="1"/>
    </xf>
    <xf numFmtId="4" fontId="2" fillId="3" borderId="103" xfId="0" applyNumberFormat="1" applyFont="1" applyBorder="1" applyAlignment="1">
      <alignment horizontal="center" vertical="center" wrapText="1"/>
    </xf>
    <xf numFmtId="4" fontId="2" fillId="3" borderId="71" xfId="0" applyNumberFormat="1" applyFont="1" applyBorder="1" applyAlignment="1">
      <alignment horizontal="center" vertical="center" wrapText="1"/>
    </xf>
    <xf numFmtId="4" fontId="2" fillId="2" borderId="12" xfId="0" applyNumberFormat="1" applyFont="1" applyBorder="1" applyAlignment="1">
      <alignment horizontal="center" vertical="center" wrapText="1"/>
    </xf>
    <xf numFmtId="4" fontId="2" fillId="2" borderId="13" xfId="0" applyNumberFormat="1" applyFont="1" applyBorder="1" applyAlignment="1">
      <alignment horizontal="center" vertical="center" wrapText="1"/>
    </xf>
    <xf numFmtId="4" fontId="2" fillId="2" borderId="104" xfId="0" applyNumberFormat="1" applyFont="1" applyBorder="1" applyAlignment="1">
      <alignment horizontal="center" vertical="center" wrapText="1"/>
    </xf>
    <xf numFmtId="4" fontId="2" fillId="2" borderId="85" xfId="0" applyNumberFormat="1" applyFont="1" applyBorder="1" applyAlignment="1">
      <alignment horizontal="center" vertical="center" wrapText="1"/>
    </xf>
    <xf numFmtId="4" fontId="2" fillId="2" borderId="6" xfId="0" applyNumberFormat="1" applyFont="1" applyBorder="1" applyAlignment="1">
      <alignment horizontal="center" vertical="center" wrapText="1"/>
    </xf>
    <xf numFmtId="4" fontId="2" fillId="2" borderId="7" xfId="0" applyNumberFormat="1" applyFont="1" applyBorder="1" applyAlignment="1">
      <alignment horizontal="center" vertical="center" wrapText="1"/>
    </xf>
    <xf numFmtId="4" fontId="2" fillId="2" borderId="10" xfId="0" applyNumberFormat="1" applyFont="1" applyBorder="1" applyAlignment="1">
      <alignment horizontal="center" vertical="center" wrapText="1"/>
    </xf>
    <xf numFmtId="4" fontId="2" fillId="2" borderId="11" xfId="0" applyNumberFormat="1" applyFont="1" applyBorder="1" applyAlignment="1">
      <alignment horizontal="center" vertical="center" wrapText="1"/>
    </xf>
    <xf numFmtId="4" fontId="2" fillId="2" borderId="77" xfId="0" applyNumberFormat="1" applyFont="1" applyBorder="1" applyAlignment="1">
      <alignment horizontal="center" vertical="center" wrapText="1"/>
    </xf>
    <xf numFmtId="4" fontId="2" fillId="2" borderId="79" xfId="0" applyNumberFormat="1" applyFont="1" applyBorder="1" applyAlignment="1">
      <alignment horizontal="center" vertical="center" wrapText="1"/>
    </xf>
    <xf numFmtId="4" fontId="2" fillId="2" borderId="82" xfId="0" applyNumberFormat="1" applyFont="1" applyBorder="1" applyAlignment="1">
      <alignment horizontal="center" vertical="center" wrapText="1"/>
    </xf>
    <xf numFmtId="4" fontId="2" fillId="2" borderId="83" xfId="0" applyNumberFormat="1" applyFont="1" applyBorder="1" applyAlignment="1">
      <alignment horizontal="center" vertical="center" wrapText="1"/>
    </xf>
    <xf numFmtId="4" fontId="2" fillId="2" borderId="63" xfId="0" applyNumberFormat="1" applyFont="1" applyBorder="1" applyAlignment="1">
      <alignment horizontal="center" vertical="center" wrapText="1"/>
    </xf>
    <xf numFmtId="4" fontId="2" fillId="3" borderId="87" xfId="0" applyNumberFormat="1" applyFont="1" applyBorder="1" applyAlignment="1">
      <alignment horizontal="center" vertical="center" wrapText="1"/>
    </xf>
    <xf numFmtId="4" fontId="2" fillId="3" borderId="78" xfId="0" applyNumberFormat="1" applyFont="1" applyBorder="1" applyAlignment="1">
      <alignment horizontal="center" vertical="center" wrapText="1"/>
    </xf>
    <xf numFmtId="4" fontId="2" fillId="2" borderId="105" xfId="0" applyNumberFormat="1" applyFont="1" applyBorder="1" applyAlignment="1">
      <alignment horizontal="center" vertical="center" wrapText="1"/>
    </xf>
    <xf numFmtId="4" fontId="7" fillId="4" borderId="78" xfId="0" applyNumberFormat="1" applyFont="1" applyBorder="1" applyAlignment="1">
      <alignment horizontal="center" vertical="center" wrapText="1"/>
    </xf>
    <xf numFmtId="4" fontId="2" fillId="2" borderId="32" xfId="0" applyNumberFormat="1" applyFont="1" applyBorder="1" applyAlignment="1">
      <alignment horizontal="center" vertical="center" wrapText="1"/>
    </xf>
    <xf numFmtId="4" fontId="2" fillId="2" borderId="106" xfId="0" applyNumberFormat="1" applyFont="1" applyBorder="1" applyAlignment="1">
      <alignment horizontal="center" vertical="center" wrapText="1"/>
    </xf>
    <xf numFmtId="0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87" xfId="0" applyFont="1" applyBorder="1" applyAlignment="1">
      <alignment horizontal="center" vertical="center" wrapText="1"/>
    </xf>
    <xf numFmtId="49" fontId="4" fillId="2" borderId="68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8"/>
  <sheetViews>
    <sheetView workbookViewId="0" topLeftCell="A106">
      <selection activeCell="D112" sqref="D112:K128"/>
    </sheetView>
  </sheetViews>
  <sheetFormatPr defaultColWidth="9.33203125" defaultRowHeight="12.75"/>
  <cols>
    <col min="1" max="1" width="7" style="0" customWidth="1"/>
    <col min="2" max="2" width="13.33203125" style="0" bestFit="1" customWidth="1"/>
    <col min="3" max="3" width="0" style="0" hidden="1" customWidth="1"/>
    <col min="4" max="4" width="10.66015625" style="0" customWidth="1"/>
    <col min="5" max="5" width="58" style="0" customWidth="1"/>
    <col min="6" max="6" width="0" style="0" hidden="1" customWidth="1"/>
    <col min="7" max="7" width="20.5" style="0" customWidth="1"/>
    <col min="8" max="8" width="0" style="0" hidden="1" customWidth="1"/>
    <col min="9" max="9" width="18.83203125" style="0" customWidth="1"/>
    <col min="10" max="10" width="17" style="0" customWidth="1"/>
    <col min="11" max="11" width="13.16015625" style="0" customWidth="1"/>
  </cols>
  <sheetData>
    <row r="2" ht="12.75">
      <c r="E2" s="90" t="s">
        <v>302</v>
      </c>
    </row>
    <row r="3" ht="12.75">
      <c r="E3" s="90" t="s">
        <v>303</v>
      </c>
    </row>
    <row r="5" spans="1:11" ht="24">
      <c r="A5" s="91" t="s">
        <v>207</v>
      </c>
      <c r="B5" s="317" t="s">
        <v>208</v>
      </c>
      <c r="C5" s="318"/>
      <c r="D5" s="104" t="s">
        <v>209</v>
      </c>
      <c r="E5" s="92" t="s">
        <v>210</v>
      </c>
      <c r="F5" s="319" t="s">
        <v>203</v>
      </c>
      <c r="G5" s="319"/>
      <c r="H5" s="319"/>
      <c r="I5" s="92" t="s">
        <v>204</v>
      </c>
      <c r="J5" s="92" t="s">
        <v>205</v>
      </c>
      <c r="K5" s="93" t="s">
        <v>206</v>
      </c>
    </row>
    <row r="6" spans="1:11" ht="15" customHeight="1">
      <c r="A6" s="94">
        <v>600</v>
      </c>
      <c r="B6" s="333" t="s">
        <v>306</v>
      </c>
      <c r="C6" s="334"/>
      <c r="D6" s="105"/>
      <c r="E6" s="95" t="s">
        <v>307</v>
      </c>
      <c r="F6" s="349">
        <f>F7+G11+F14+F20+G22</f>
        <v>90000</v>
      </c>
      <c r="G6" s="350"/>
      <c r="H6" s="351"/>
      <c r="I6" s="96">
        <f>I7+I11+I14+I19+I22</f>
        <v>80000</v>
      </c>
      <c r="J6" s="96">
        <f>J7+J11+J14+J19+J22</f>
        <v>43751.420000000006</v>
      </c>
      <c r="K6" s="97">
        <f>J6/I6%</f>
        <v>54.68927500000001</v>
      </c>
    </row>
    <row r="7" spans="1:11" ht="15" customHeight="1">
      <c r="A7" s="98"/>
      <c r="B7" s="12"/>
      <c r="C7" s="75"/>
      <c r="D7" s="105" t="s">
        <v>317</v>
      </c>
      <c r="E7" s="95" t="s">
        <v>318</v>
      </c>
      <c r="F7" s="332" t="s">
        <v>241</v>
      </c>
      <c r="G7" s="332"/>
      <c r="H7" s="332"/>
      <c r="I7" s="96">
        <v>3500</v>
      </c>
      <c r="J7" s="96">
        <v>3084</v>
      </c>
      <c r="K7" s="97">
        <f aca="true" t="shared" si="0" ref="K7:K70">J7/I7%</f>
        <v>88.11428571428571</v>
      </c>
    </row>
    <row r="8" spans="1:11" ht="15" customHeight="1">
      <c r="A8" s="98"/>
      <c r="B8" s="12"/>
      <c r="C8" s="75"/>
      <c r="D8" s="106"/>
      <c r="E8" s="95" t="s">
        <v>730</v>
      </c>
      <c r="F8" s="332" t="s">
        <v>241</v>
      </c>
      <c r="G8" s="332"/>
      <c r="H8" s="332"/>
      <c r="I8" s="96">
        <v>3500</v>
      </c>
      <c r="J8" s="96">
        <v>3084</v>
      </c>
      <c r="K8" s="97">
        <f t="shared" si="0"/>
        <v>88.11428571428571</v>
      </c>
    </row>
    <row r="9" spans="1:11" ht="15" customHeight="1">
      <c r="A9" s="98"/>
      <c r="B9" s="12"/>
      <c r="C9" s="75"/>
      <c r="D9" s="106"/>
      <c r="E9" s="95" t="s">
        <v>748</v>
      </c>
      <c r="F9" s="96"/>
      <c r="G9" s="96"/>
      <c r="H9" s="96"/>
      <c r="I9" s="96"/>
      <c r="J9" s="96">
        <v>584</v>
      </c>
      <c r="K9" s="97"/>
    </row>
    <row r="10" spans="1:11" ht="15" customHeight="1">
      <c r="A10" s="98"/>
      <c r="B10" s="12"/>
      <c r="C10" s="75"/>
      <c r="D10" s="106"/>
      <c r="E10" s="95" t="s">
        <v>749</v>
      </c>
      <c r="F10" s="96"/>
      <c r="G10" s="96"/>
      <c r="H10" s="96"/>
      <c r="I10" s="96"/>
      <c r="J10" s="96">
        <v>2500</v>
      </c>
      <c r="K10" s="97"/>
    </row>
    <row r="11" spans="1:11" ht="15">
      <c r="A11" s="99"/>
      <c r="B11" s="18"/>
      <c r="C11" s="19"/>
      <c r="D11" s="107" t="s">
        <v>237</v>
      </c>
      <c r="E11" s="100" t="s">
        <v>229</v>
      </c>
      <c r="F11" s="101"/>
      <c r="G11" s="101">
        <v>19000</v>
      </c>
      <c r="H11" s="101"/>
      <c r="I11" s="101">
        <f>I12</f>
        <v>6500</v>
      </c>
      <c r="J11" s="101">
        <f>J12</f>
        <v>3945.83</v>
      </c>
      <c r="K11" s="97">
        <f t="shared" si="0"/>
        <v>60.70507692307692</v>
      </c>
    </row>
    <row r="12" spans="1:11" ht="15" customHeight="1">
      <c r="A12" s="99"/>
      <c r="B12" s="18"/>
      <c r="C12" s="19"/>
      <c r="D12" s="108"/>
      <c r="E12" s="100" t="s">
        <v>319</v>
      </c>
      <c r="F12" s="345" t="s">
        <v>271</v>
      </c>
      <c r="G12" s="346"/>
      <c r="H12" s="347"/>
      <c r="I12" s="101">
        <v>6500</v>
      </c>
      <c r="J12" s="101">
        <v>3945.83</v>
      </c>
      <c r="K12" s="97">
        <f t="shared" si="0"/>
        <v>60.70507692307692</v>
      </c>
    </row>
    <row r="13" spans="1:11" ht="15">
      <c r="A13" s="99"/>
      <c r="B13" s="18"/>
      <c r="C13" s="19"/>
      <c r="D13" s="108"/>
      <c r="E13" s="100" t="s">
        <v>750</v>
      </c>
      <c r="F13" s="101"/>
      <c r="G13" s="101"/>
      <c r="H13" s="101"/>
      <c r="I13" s="101"/>
      <c r="J13" s="101">
        <v>3945.83</v>
      </c>
      <c r="K13" s="97"/>
    </row>
    <row r="14" spans="1:11" ht="15">
      <c r="A14" s="99"/>
      <c r="B14" s="18"/>
      <c r="C14" s="19"/>
      <c r="D14" s="107" t="s">
        <v>331</v>
      </c>
      <c r="E14" s="100" t="s">
        <v>332</v>
      </c>
      <c r="F14" s="335" t="str">
        <f>F15</f>
        <v>45 000,00</v>
      </c>
      <c r="G14" s="335"/>
      <c r="H14" s="335"/>
      <c r="I14" s="101">
        <v>45000</v>
      </c>
      <c r="J14" s="101">
        <f>J15</f>
        <v>36113.37</v>
      </c>
      <c r="K14" s="97">
        <f t="shared" si="0"/>
        <v>80.25193333333334</v>
      </c>
    </row>
    <row r="15" spans="1:11" ht="15">
      <c r="A15" s="99"/>
      <c r="B15" s="18"/>
      <c r="C15" s="19"/>
      <c r="D15" s="108"/>
      <c r="E15" s="100" t="s">
        <v>730</v>
      </c>
      <c r="F15" s="335" t="s">
        <v>334</v>
      </c>
      <c r="G15" s="335"/>
      <c r="H15" s="335"/>
      <c r="I15" s="101">
        <v>45000</v>
      </c>
      <c r="J15" s="101">
        <v>36113.37</v>
      </c>
      <c r="K15" s="97">
        <f t="shared" si="0"/>
        <v>80.25193333333334</v>
      </c>
    </row>
    <row r="16" spans="1:11" ht="15">
      <c r="A16" s="99"/>
      <c r="B16" s="18"/>
      <c r="C16" s="19"/>
      <c r="D16" s="108"/>
      <c r="E16" s="100" t="s">
        <v>751</v>
      </c>
      <c r="F16" s="101"/>
      <c r="G16" s="101"/>
      <c r="H16" s="101"/>
      <c r="I16" s="101"/>
      <c r="J16" s="101">
        <v>442.8</v>
      </c>
      <c r="K16" s="97"/>
    </row>
    <row r="17" spans="1:11" ht="15">
      <c r="A17" s="99"/>
      <c r="B17" s="18"/>
      <c r="C17" s="19"/>
      <c r="D17" s="108"/>
      <c r="E17" s="100" t="s">
        <v>752</v>
      </c>
      <c r="F17" s="101"/>
      <c r="G17" s="101"/>
      <c r="H17" s="101"/>
      <c r="I17" s="101"/>
      <c r="J17" s="101">
        <v>24165.85</v>
      </c>
      <c r="K17" s="97"/>
    </row>
    <row r="18" spans="1:11" ht="30">
      <c r="A18" s="99"/>
      <c r="B18" s="18"/>
      <c r="C18" s="19"/>
      <c r="D18" s="108"/>
      <c r="E18" s="100" t="s">
        <v>753</v>
      </c>
      <c r="F18" s="101"/>
      <c r="G18" s="101"/>
      <c r="H18" s="101"/>
      <c r="I18" s="101"/>
      <c r="J18" s="101">
        <v>11504.72</v>
      </c>
      <c r="K18" s="97"/>
    </row>
    <row r="19" spans="1:12" ht="15">
      <c r="A19" s="99"/>
      <c r="B19" s="18"/>
      <c r="C19" s="19"/>
      <c r="D19" s="107" t="s">
        <v>242</v>
      </c>
      <c r="E19" s="100" t="s">
        <v>243</v>
      </c>
      <c r="F19" s="101"/>
      <c r="G19" s="101" t="str">
        <f>F20</f>
        <v>5 000,00</v>
      </c>
      <c r="H19" s="101"/>
      <c r="I19" s="101">
        <f>I20</f>
        <v>5000</v>
      </c>
      <c r="J19" s="101">
        <f>J20</f>
        <v>608.22</v>
      </c>
      <c r="K19" s="97">
        <f t="shared" si="0"/>
        <v>12.1644</v>
      </c>
      <c r="L19" s="98"/>
    </row>
    <row r="20" spans="1:19" ht="15">
      <c r="A20" s="99"/>
      <c r="B20" s="18"/>
      <c r="C20" s="19"/>
      <c r="D20" s="108"/>
      <c r="E20" s="100" t="s">
        <v>319</v>
      </c>
      <c r="F20" s="335" t="s">
        <v>342</v>
      </c>
      <c r="G20" s="335"/>
      <c r="H20" s="335"/>
      <c r="I20" s="101">
        <v>5000</v>
      </c>
      <c r="J20" s="101">
        <v>608.22</v>
      </c>
      <c r="K20" s="97">
        <f t="shared" si="0"/>
        <v>12.1644</v>
      </c>
      <c r="L20" s="135"/>
      <c r="M20" s="15"/>
      <c r="N20" s="339"/>
      <c r="O20" s="339"/>
      <c r="P20" s="339"/>
      <c r="Q20" s="33"/>
      <c r="R20" s="2"/>
      <c r="S20" s="2"/>
    </row>
    <row r="21" spans="1:19" ht="30">
      <c r="A21" s="99"/>
      <c r="B21" s="18"/>
      <c r="C21" s="19"/>
      <c r="D21" s="108"/>
      <c r="E21" s="100" t="s">
        <v>754</v>
      </c>
      <c r="F21" s="101"/>
      <c r="G21" s="101"/>
      <c r="H21" s="101"/>
      <c r="I21" s="101"/>
      <c r="J21" s="101">
        <v>608.22</v>
      </c>
      <c r="K21" s="97"/>
      <c r="L21" s="136"/>
      <c r="M21" s="15"/>
      <c r="N21" s="339"/>
      <c r="O21" s="339"/>
      <c r="P21" s="339"/>
      <c r="Q21" s="33"/>
      <c r="R21" s="2"/>
      <c r="S21" s="2"/>
    </row>
    <row r="22" spans="1:19" ht="15">
      <c r="A22" s="99"/>
      <c r="B22" s="18"/>
      <c r="C22" s="19"/>
      <c r="D22" s="107" t="s">
        <v>217</v>
      </c>
      <c r="E22" s="100" t="s">
        <v>218</v>
      </c>
      <c r="F22" s="101"/>
      <c r="G22" s="101" t="str">
        <f>F23</f>
        <v>20 000,00</v>
      </c>
      <c r="H22" s="101"/>
      <c r="I22" s="101">
        <v>20000</v>
      </c>
      <c r="J22" s="101">
        <v>0</v>
      </c>
      <c r="K22" s="97">
        <f t="shared" si="0"/>
        <v>0</v>
      </c>
      <c r="L22" s="132"/>
      <c r="M22" s="15"/>
      <c r="N22" s="133"/>
      <c r="O22" s="133"/>
      <c r="P22" s="133"/>
      <c r="Q22" s="33"/>
      <c r="R22" s="2"/>
      <c r="S22" s="2"/>
    </row>
    <row r="23" spans="1:19" ht="15">
      <c r="A23" s="99"/>
      <c r="B23" s="18"/>
      <c r="C23" s="19"/>
      <c r="D23" s="108"/>
      <c r="E23" s="100" t="s">
        <v>319</v>
      </c>
      <c r="F23" s="335" t="s">
        <v>349</v>
      </c>
      <c r="G23" s="335"/>
      <c r="H23" s="335"/>
      <c r="I23" s="101">
        <v>2000</v>
      </c>
      <c r="J23" s="101">
        <v>0</v>
      </c>
      <c r="K23" s="97">
        <f t="shared" si="0"/>
        <v>0</v>
      </c>
      <c r="L23" s="132"/>
      <c r="M23" s="15"/>
      <c r="N23" s="133"/>
      <c r="O23" s="133"/>
      <c r="P23" s="133"/>
      <c r="Q23" s="33"/>
      <c r="R23" s="2"/>
      <c r="S23" s="2"/>
    </row>
    <row r="24" spans="1:11" ht="15">
      <c r="A24" s="99"/>
      <c r="B24" s="333" t="s">
        <v>359</v>
      </c>
      <c r="C24" s="334"/>
      <c r="D24" s="105"/>
      <c r="E24" s="95" t="s">
        <v>1268</v>
      </c>
      <c r="F24" s="349">
        <f>F25+F27+F33+F42</f>
        <v>150000</v>
      </c>
      <c r="G24" s="350"/>
      <c r="H24" s="351"/>
      <c r="I24" s="96">
        <f>I25+I27+I33+I42</f>
        <v>225000</v>
      </c>
      <c r="J24" s="96">
        <f>J25+J27+J33+J42</f>
        <v>116752.53</v>
      </c>
      <c r="K24" s="97">
        <f t="shared" si="0"/>
        <v>51.890013333333336</v>
      </c>
    </row>
    <row r="25" spans="1:11" ht="15">
      <c r="A25" s="99"/>
      <c r="B25" s="342"/>
      <c r="C25" s="343"/>
      <c r="D25" s="107" t="s">
        <v>317</v>
      </c>
      <c r="E25" s="100" t="s">
        <v>318</v>
      </c>
      <c r="F25" s="345" t="s">
        <v>241</v>
      </c>
      <c r="G25" s="346"/>
      <c r="H25" s="347"/>
      <c r="I25" s="101">
        <v>1000</v>
      </c>
      <c r="J25" s="101">
        <v>0</v>
      </c>
      <c r="K25" s="97">
        <f t="shared" si="0"/>
        <v>0</v>
      </c>
    </row>
    <row r="26" spans="1:11" ht="15">
      <c r="A26" s="99"/>
      <c r="B26" s="340"/>
      <c r="C26" s="341"/>
      <c r="D26" s="108"/>
      <c r="E26" s="100" t="s">
        <v>319</v>
      </c>
      <c r="F26" s="345" t="s">
        <v>241</v>
      </c>
      <c r="G26" s="346"/>
      <c r="H26" s="347"/>
      <c r="I26" s="101">
        <v>1000</v>
      </c>
      <c r="J26" s="101">
        <v>0</v>
      </c>
      <c r="K26" s="97">
        <f t="shared" si="0"/>
        <v>0</v>
      </c>
    </row>
    <row r="27" spans="1:19" ht="15">
      <c r="A27" s="99"/>
      <c r="B27" s="340"/>
      <c r="C27" s="341"/>
      <c r="D27" s="107" t="s">
        <v>237</v>
      </c>
      <c r="E27" s="100" t="s">
        <v>229</v>
      </c>
      <c r="F27" s="345" t="s">
        <v>361</v>
      </c>
      <c r="G27" s="346"/>
      <c r="H27" s="347"/>
      <c r="I27" s="101">
        <v>60000</v>
      </c>
      <c r="J27" s="101">
        <v>44840.64</v>
      </c>
      <c r="K27" s="85">
        <f t="shared" si="0"/>
        <v>74.7344</v>
      </c>
      <c r="L27" s="135"/>
      <c r="M27" s="15"/>
      <c r="N27" s="339"/>
      <c r="O27" s="339"/>
      <c r="P27" s="339"/>
      <c r="Q27" s="33"/>
      <c r="R27" s="2"/>
      <c r="S27" s="2"/>
    </row>
    <row r="28" spans="1:19" ht="15">
      <c r="A28" s="99"/>
      <c r="B28" s="340"/>
      <c r="C28" s="341"/>
      <c r="D28" s="108"/>
      <c r="E28" s="100" t="s">
        <v>319</v>
      </c>
      <c r="F28" s="335" t="s">
        <v>361</v>
      </c>
      <c r="G28" s="335"/>
      <c r="H28" s="335"/>
      <c r="I28" s="101">
        <v>60000</v>
      </c>
      <c r="J28" s="101">
        <v>44840.64</v>
      </c>
      <c r="K28" s="85">
        <f t="shared" si="0"/>
        <v>74.7344</v>
      </c>
      <c r="L28" s="135"/>
      <c r="M28" s="15"/>
      <c r="N28" s="339"/>
      <c r="O28" s="339"/>
      <c r="P28" s="339"/>
      <c r="Q28" s="33"/>
      <c r="R28" s="2"/>
      <c r="S28" s="2"/>
    </row>
    <row r="29" spans="1:19" ht="15">
      <c r="A29" s="99"/>
      <c r="B29" s="3"/>
      <c r="C29" s="30"/>
      <c r="D29" s="108"/>
      <c r="E29" s="100" t="s">
        <v>282</v>
      </c>
      <c r="F29" s="101"/>
      <c r="G29" s="101"/>
      <c r="H29" s="101"/>
      <c r="I29" s="101"/>
      <c r="J29" s="101">
        <v>3366.82</v>
      </c>
      <c r="K29" s="85"/>
      <c r="L29" s="135"/>
      <c r="M29" s="15"/>
      <c r="N29" s="133"/>
      <c r="O29" s="133"/>
      <c r="P29" s="133"/>
      <c r="Q29" s="33"/>
      <c r="R29" s="2"/>
      <c r="S29" s="2"/>
    </row>
    <row r="30" spans="1:19" ht="15">
      <c r="A30" s="99"/>
      <c r="B30" s="3"/>
      <c r="C30" s="30"/>
      <c r="D30" s="123"/>
      <c r="E30" s="86" t="s">
        <v>283</v>
      </c>
      <c r="F30" s="80"/>
      <c r="G30" s="80"/>
      <c r="H30" s="80"/>
      <c r="I30" s="80"/>
      <c r="J30" s="80">
        <v>33010.91</v>
      </c>
      <c r="K30" s="134"/>
      <c r="L30" s="135"/>
      <c r="M30" s="15"/>
      <c r="N30" s="133"/>
      <c r="O30" s="133"/>
      <c r="P30" s="133"/>
      <c r="Q30" s="33"/>
      <c r="R30" s="2"/>
      <c r="S30" s="2"/>
    </row>
    <row r="31" spans="1:11" ht="15">
      <c r="A31" s="99"/>
      <c r="B31" s="3"/>
      <c r="C31" s="30"/>
      <c r="D31" s="127"/>
      <c r="E31" s="128" t="s">
        <v>284</v>
      </c>
      <c r="F31" s="129"/>
      <c r="G31" s="129"/>
      <c r="H31" s="129"/>
      <c r="I31" s="129"/>
      <c r="J31" s="129">
        <v>2778.57</v>
      </c>
      <c r="K31" s="130"/>
    </row>
    <row r="32" spans="1:11" ht="15">
      <c r="A32" s="99"/>
      <c r="B32" s="3"/>
      <c r="C32" s="30"/>
      <c r="D32" s="114"/>
      <c r="E32" s="115" t="s">
        <v>285</v>
      </c>
      <c r="F32" s="116"/>
      <c r="G32" s="116"/>
      <c r="H32" s="116"/>
      <c r="I32" s="116"/>
      <c r="J32" s="116">
        <v>5684.34</v>
      </c>
      <c r="K32" s="117"/>
    </row>
    <row r="33" spans="1:11" ht="15">
      <c r="A33" s="99"/>
      <c r="B33" s="340"/>
      <c r="C33" s="341"/>
      <c r="D33" s="107" t="s">
        <v>331</v>
      </c>
      <c r="E33" s="100" t="s">
        <v>332</v>
      </c>
      <c r="F33" s="335" t="str">
        <f>F36</f>
        <v>49 000,00</v>
      </c>
      <c r="G33" s="335"/>
      <c r="H33" s="335"/>
      <c r="I33" s="101">
        <f>I34+I35+I36</f>
        <v>104000</v>
      </c>
      <c r="J33" s="101">
        <v>29559.63</v>
      </c>
      <c r="K33" s="97">
        <f t="shared" si="0"/>
        <v>28.422721153846155</v>
      </c>
    </row>
    <row r="34" spans="1:11" ht="30">
      <c r="A34" s="99"/>
      <c r="B34" s="3"/>
      <c r="C34" s="30"/>
      <c r="D34" s="118"/>
      <c r="E34" s="100" t="s">
        <v>1269</v>
      </c>
      <c r="F34" s="101"/>
      <c r="G34" s="101">
        <v>0</v>
      </c>
      <c r="H34" s="101"/>
      <c r="I34" s="101">
        <v>16500</v>
      </c>
      <c r="J34" s="101">
        <v>0</v>
      </c>
      <c r="K34" s="97">
        <f t="shared" si="0"/>
        <v>0</v>
      </c>
    </row>
    <row r="35" spans="1:11" ht="30">
      <c r="A35" s="99"/>
      <c r="B35" s="3"/>
      <c r="C35" s="30"/>
      <c r="D35" s="79"/>
      <c r="E35" s="100" t="s">
        <v>1270</v>
      </c>
      <c r="F35" s="101"/>
      <c r="G35" s="101">
        <v>0</v>
      </c>
      <c r="H35" s="101"/>
      <c r="I35" s="101">
        <v>40000</v>
      </c>
      <c r="J35" s="101">
        <v>0</v>
      </c>
      <c r="K35" s="97">
        <f t="shared" si="0"/>
        <v>0</v>
      </c>
    </row>
    <row r="36" spans="1:11" ht="15">
      <c r="A36" s="99"/>
      <c r="B36" s="340"/>
      <c r="C36" s="341"/>
      <c r="D36" s="119"/>
      <c r="E36" s="100" t="s">
        <v>730</v>
      </c>
      <c r="F36" s="335" t="s">
        <v>363</v>
      </c>
      <c r="G36" s="335"/>
      <c r="H36" s="335"/>
      <c r="I36" s="101">
        <v>47500</v>
      </c>
      <c r="J36" s="101">
        <v>29559.63</v>
      </c>
      <c r="K36" s="97">
        <f t="shared" si="0"/>
        <v>62.2308</v>
      </c>
    </row>
    <row r="37" spans="1:11" ht="15">
      <c r="A37" s="99"/>
      <c r="B37" s="3"/>
      <c r="C37" s="30"/>
      <c r="D37" s="119"/>
      <c r="E37" s="100" t="s">
        <v>735</v>
      </c>
      <c r="F37" s="101"/>
      <c r="G37" s="101"/>
      <c r="H37" s="101"/>
      <c r="I37" s="101"/>
      <c r="J37" s="101">
        <v>9732.42</v>
      </c>
      <c r="K37" s="97"/>
    </row>
    <row r="38" spans="1:11" ht="15">
      <c r="A38" s="99"/>
      <c r="B38" s="3"/>
      <c r="C38" s="30"/>
      <c r="D38" s="119"/>
      <c r="E38" s="100" t="s">
        <v>739</v>
      </c>
      <c r="F38" s="101"/>
      <c r="G38" s="101"/>
      <c r="H38" s="101"/>
      <c r="I38" s="101"/>
      <c r="J38" s="101">
        <v>1691.25</v>
      </c>
      <c r="K38" s="97"/>
    </row>
    <row r="39" spans="1:11" ht="15">
      <c r="A39" s="99"/>
      <c r="B39" s="3"/>
      <c r="C39" s="30"/>
      <c r="D39" s="119"/>
      <c r="E39" s="100" t="s">
        <v>736</v>
      </c>
      <c r="F39" s="101"/>
      <c r="G39" s="101"/>
      <c r="H39" s="101"/>
      <c r="I39" s="101"/>
      <c r="J39" s="101">
        <v>1353</v>
      </c>
      <c r="K39" s="97"/>
    </row>
    <row r="40" spans="1:11" ht="15">
      <c r="A40" s="99"/>
      <c r="B40" s="3"/>
      <c r="C40" s="30"/>
      <c r="D40" s="119"/>
      <c r="E40" s="100" t="s">
        <v>737</v>
      </c>
      <c r="F40" s="101"/>
      <c r="G40" s="101"/>
      <c r="H40" s="101"/>
      <c r="I40" s="101"/>
      <c r="J40" s="101">
        <v>1623.6</v>
      </c>
      <c r="K40" s="97"/>
    </row>
    <row r="41" spans="1:11" ht="15">
      <c r="A41" s="99"/>
      <c r="B41" s="3"/>
      <c r="C41" s="30"/>
      <c r="D41" s="119"/>
      <c r="E41" s="100" t="s">
        <v>738</v>
      </c>
      <c r="F41" s="101"/>
      <c r="G41" s="101"/>
      <c r="H41" s="101"/>
      <c r="I41" s="101"/>
      <c r="J41" s="101">
        <v>1691.25</v>
      </c>
      <c r="K41" s="97"/>
    </row>
    <row r="42" spans="1:11" ht="15">
      <c r="A42" s="99"/>
      <c r="B42" s="340"/>
      <c r="C42" s="341"/>
      <c r="D42" s="107" t="s">
        <v>242</v>
      </c>
      <c r="E42" s="100" t="s">
        <v>243</v>
      </c>
      <c r="F42" s="335" t="s">
        <v>349</v>
      </c>
      <c r="G42" s="335"/>
      <c r="H42" s="335"/>
      <c r="I42" s="101">
        <f>I43+I44</f>
        <v>60000</v>
      </c>
      <c r="J42" s="101">
        <v>42352.26</v>
      </c>
      <c r="K42" s="97">
        <f t="shared" si="0"/>
        <v>70.5871</v>
      </c>
    </row>
    <row r="43" spans="1:11" ht="30">
      <c r="A43" s="99"/>
      <c r="B43" s="10"/>
      <c r="C43" s="112"/>
      <c r="D43" s="118"/>
      <c r="E43" s="100" t="s">
        <v>1270</v>
      </c>
      <c r="F43" s="101"/>
      <c r="G43" s="101">
        <v>0</v>
      </c>
      <c r="H43" s="101"/>
      <c r="I43" s="101">
        <v>10000</v>
      </c>
      <c r="J43" s="101">
        <v>0</v>
      </c>
      <c r="K43" s="97">
        <f t="shared" si="0"/>
        <v>0</v>
      </c>
    </row>
    <row r="44" spans="1:11" ht="15">
      <c r="A44" s="99"/>
      <c r="B44" s="336"/>
      <c r="C44" s="337"/>
      <c r="D44" s="79"/>
      <c r="E44" s="100" t="s">
        <v>730</v>
      </c>
      <c r="F44" s="335" t="s">
        <v>349</v>
      </c>
      <c r="G44" s="335"/>
      <c r="H44" s="335"/>
      <c r="I44" s="101">
        <v>50000</v>
      </c>
      <c r="J44" s="101">
        <v>49520.7</v>
      </c>
      <c r="K44" s="97">
        <f t="shared" si="0"/>
        <v>99.0414</v>
      </c>
    </row>
    <row r="45" spans="1:11" ht="15">
      <c r="A45" s="99"/>
      <c r="B45" s="18"/>
      <c r="C45" s="19"/>
      <c r="D45" s="79"/>
      <c r="E45" s="100" t="s">
        <v>731</v>
      </c>
      <c r="F45" s="101"/>
      <c r="G45" s="101"/>
      <c r="H45" s="101"/>
      <c r="I45" s="101"/>
      <c r="J45" s="101">
        <v>19294.39</v>
      </c>
      <c r="K45" s="97"/>
    </row>
    <row r="46" spans="1:11" ht="15">
      <c r="A46" s="99"/>
      <c r="B46" s="18"/>
      <c r="C46" s="19"/>
      <c r="D46" s="79"/>
      <c r="E46" s="100" t="s">
        <v>732</v>
      </c>
      <c r="F46" s="101"/>
      <c r="G46" s="101"/>
      <c r="H46" s="101"/>
      <c r="I46" s="101"/>
      <c r="J46" s="101">
        <v>29140.92</v>
      </c>
      <c r="K46" s="97"/>
    </row>
    <row r="47" spans="1:11" ht="15">
      <c r="A47" s="99"/>
      <c r="B47" s="18"/>
      <c r="C47" s="19"/>
      <c r="D47" s="79"/>
      <c r="E47" s="100" t="s">
        <v>733</v>
      </c>
      <c r="F47" s="101"/>
      <c r="G47" s="101"/>
      <c r="H47" s="101"/>
      <c r="I47" s="101"/>
      <c r="J47" s="101">
        <v>60.8</v>
      </c>
      <c r="K47" s="97"/>
    </row>
    <row r="48" spans="1:11" ht="15">
      <c r="A48" s="99"/>
      <c r="B48" s="18"/>
      <c r="C48" s="19"/>
      <c r="D48" s="79"/>
      <c r="E48" s="100" t="s">
        <v>734</v>
      </c>
      <c r="F48" s="101"/>
      <c r="G48" s="101"/>
      <c r="H48" s="101"/>
      <c r="I48" s="101"/>
      <c r="J48" s="101">
        <v>1024.59</v>
      </c>
      <c r="K48" s="97"/>
    </row>
    <row r="49" spans="1:11" ht="15">
      <c r="A49" s="99"/>
      <c r="B49" s="333" t="s">
        <v>370</v>
      </c>
      <c r="C49" s="334"/>
      <c r="D49" s="105"/>
      <c r="E49" s="95" t="s">
        <v>371</v>
      </c>
      <c r="F49" s="332" t="s">
        <v>372</v>
      </c>
      <c r="G49" s="332"/>
      <c r="H49" s="332"/>
      <c r="I49" s="96">
        <f>I50+I53</f>
        <v>2035000</v>
      </c>
      <c r="J49" s="96">
        <f>J50+J53</f>
        <v>9125</v>
      </c>
      <c r="K49" s="97">
        <f t="shared" si="0"/>
        <v>0.4484029484029484</v>
      </c>
    </row>
    <row r="50" spans="1:11" ht="15">
      <c r="A50" s="99"/>
      <c r="B50" s="342"/>
      <c r="C50" s="343"/>
      <c r="D50" s="107" t="s">
        <v>317</v>
      </c>
      <c r="E50" s="100" t="s">
        <v>318</v>
      </c>
      <c r="F50" s="335" t="s">
        <v>373</v>
      </c>
      <c r="G50" s="335"/>
      <c r="H50" s="335"/>
      <c r="I50" s="101">
        <v>35000</v>
      </c>
      <c r="J50" s="101">
        <v>4850</v>
      </c>
      <c r="K50" s="97">
        <f t="shared" si="0"/>
        <v>13.857142857142858</v>
      </c>
    </row>
    <row r="51" spans="1:11" ht="15">
      <c r="A51" s="99"/>
      <c r="B51" s="340"/>
      <c r="C51" s="341"/>
      <c r="D51" s="108"/>
      <c r="E51" s="100" t="s">
        <v>374</v>
      </c>
      <c r="F51" s="335" t="s">
        <v>373</v>
      </c>
      <c r="G51" s="335"/>
      <c r="H51" s="335"/>
      <c r="I51" s="101">
        <v>35000</v>
      </c>
      <c r="J51" s="101">
        <v>4850</v>
      </c>
      <c r="K51" s="97">
        <f t="shared" si="0"/>
        <v>13.857142857142858</v>
      </c>
    </row>
    <row r="52" spans="1:11" ht="30">
      <c r="A52" s="99"/>
      <c r="B52" s="3"/>
      <c r="C52" s="30"/>
      <c r="D52" s="108"/>
      <c r="E52" s="100" t="s">
        <v>740</v>
      </c>
      <c r="F52" s="101"/>
      <c r="G52" s="101"/>
      <c r="H52" s="101"/>
      <c r="I52" s="101"/>
      <c r="J52" s="101">
        <v>4850</v>
      </c>
      <c r="K52" s="97"/>
    </row>
    <row r="53" spans="1:11" ht="15">
      <c r="A53" s="99"/>
      <c r="B53" s="340"/>
      <c r="C53" s="341"/>
      <c r="D53" s="107" t="s">
        <v>331</v>
      </c>
      <c r="E53" s="100" t="s">
        <v>332</v>
      </c>
      <c r="F53" s="335" t="s">
        <v>375</v>
      </c>
      <c r="G53" s="335"/>
      <c r="H53" s="335"/>
      <c r="I53" s="101">
        <f>I54+I55+I56</f>
        <v>2000000</v>
      </c>
      <c r="J53" s="101">
        <v>4275</v>
      </c>
      <c r="K53" s="97">
        <f t="shared" si="0"/>
        <v>0.21375</v>
      </c>
    </row>
    <row r="54" spans="1:11" ht="30">
      <c r="A54" s="99"/>
      <c r="B54" s="10"/>
      <c r="C54" s="112"/>
      <c r="D54" s="118"/>
      <c r="E54" s="100" t="s">
        <v>1271</v>
      </c>
      <c r="F54" s="101"/>
      <c r="G54" s="101">
        <v>0</v>
      </c>
      <c r="H54" s="101"/>
      <c r="I54" s="101">
        <v>1300000</v>
      </c>
      <c r="J54" s="101">
        <v>0</v>
      </c>
      <c r="K54" s="97">
        <f t="shared" si="0"/>
        <v>0</v>
      </c>
    </row>
    <row r="55" spans="1:11" ht="30">
      <c r="A55" s="99"/>
      <c r="B55" s="10"/>
      <c r="C55" s="112"/>
      <c r="D55" s="79"/>
      <c r="E55" s="100" t="s">
        <v>741</v>
      </c>
      <c r="F55" s="101"/>
      <c r="G55" s="101">
        <v>0</v>
      </c>
      <c r="H55" s="101"/>
      <c r="I55" s="101">
        <v>250000</v>
      </c>
      <c r="J55" s="101">
        <v>3075</v>
      </c>
      <c r="K55" s="97">
        <f t="shared" si="0"/>
        <v>1.23</v>
      </c>
    </row>
    <row r="56" spans="1:11" ht="15">
      <c r="A56" s="99"/>
      <c r="B56" s="336"/>
      <c r="C56" s="337"/>
      <c r="D56" s="79"/>
      <c r="E56" s="86" t="s">
        <v>374</v>
      </c>
      <c r="F56" s="338" t="s">
        <v>375</v>
      </c>
      <c r="G56" s="338"/>
      <c r="H56" s="338"/>
      <c r="I56" s="80">
        <v>450000</v>
      </c>
      <c r="J56" s="80">
        <v>1200</v>
      </c>
      <c r="K56" s="126">
        <f t="shared" si="0"/>
        <v>0.26666666666666666</v>
      </c>
    </row>
    <row r="57" spans="1:11" ht="30">
      <c r="A57" s="102"/>
      <c r="B57" s="82"/>
      <c r="C57" s="113"/>
      <c r="D57" s="127"/>
      <c r="E57" s="128" t="s">
        <v>742</v>
      </c>
      <c r="F57" s="129"/>
      <c r="G57" s="129"/>
      <c r="H57" s="129"/>
      <c r="I57" s="129"/>
      <c r="J57" s="129">
        <v>1200</v>
      </c>
      <c r="K57" s="130"/>
    </row>
    <row r="58" spans="1:11" ht="15">
      <c r="A58" s="103"/>
      <c r="B58" s="334" t="s">
        <v>443</v>
      </c>
      <c r="C58" s="334"/>
      <c r="D58" s="120"/>
      <c r="E58" s="121" t="s">
        <v>444</v>
      </c>
      <c r="F58" s="344">
        <f>F59+F61</f>
        <v>1000</v>
      </c>
      <c r="G58" s="344"/>
      <c r="H58" s="344"/>
      <c r="I58" s="122">
        <f>I59+I61</f>
        <v>36000</v>
      </c>
      <c r="J58" s="122">
        <f>J59</f>
        <v>633.97</v>
      </c>
      <c r="K58" s="117">
        <f t="shared" si="0"/>
        <v>1.7610277777777779</v>
      </c>
    </row>
    <row r="59" spans="1:11" ht="15">
      <c r="A59" s="103"/>
      <c r="D59" s="107" t="s">
        <v>242</v>
      </c>
      <c r="E59" s="100" t="s">
        <v>243</v>
      </c>
      <c r="F59" s="335" t="str">
        <f>F60</f>
        <v>1 000,00</v>
      </c>
      <c r="G59" s="335"/>
      <c r="H59" s="335"/>
      <c r="I59" s="101">
        <f>I60</f>
        <v>1000</v>
      </c>
      <c r="J59" s="101">
        <f>J60</f>
        <v>633.97</v>
      </c>
      <c r="K59" s="97">
        <f t="shared" si="0"/>
        <v>63.397000000000006</v>
      </c>
    </row>
    <row r="60" spans="1:11" ht="15">
      <c r="A60" s="103"/>
      <c r="D60" s="108"/>
      <c r="E60" s="100" t="s">
        <v>286</v>
      </c>
      <c r="F60" s="335" t="s">
        <v>241</v>
      </c>
      <c r="G60" s="335"/>
      <c r="H60" s="335"/>
      <c r="I60" s="101">
        <v>1000</v>
      </c>
      <c r="J60" s="101">
        <v>633.97</v>
      </c>
      <c r="K60" s="97">
        <f t="shared" si="0"/>
        <v>63.397000000000006</v>
      </c>
    </row>
    <row r="61" spans="1:11" ht="30">
      <c r="A61" s="103"/>
      <c r="D61" s="107" t="s">
        <v>355</v>
      </c>
      <c r="E61" s="100" t="s">
        <v>356</v>
      </c>
      <c r="F61" s="335">
        <v>0</v>
      </c>
      <c r="G61" s="335"/>
      <c r="H61" s="335"/>
      <c r="I61" s="101">
        <f>I62</f>
        <v>35000</v>
      </c>
      <c r="J61" s="101">
        <v>0</v>
      </c>
      <c r="K61" s="97">
        <f t="shared" si="0"/>
        <v>0</v>
      </c>
    </row>
    <row r="62" spans="1:11" ht="30">
      <c r="A62" s="103"/>
      <c r="B62" s="83"/>
      <c r="C62" s="83"/>
      <c r="D62" s="84"/>
      <c r="E62" s="53" t="s">
        <v>1282</v>
      </c>
      <c r="F62" s="101"/>
      <c r="G62" s="101">
        <v>0</v>
      </c>
      <c r="H62" s="101"/>
      <c r="I62" s="101">
        <v>35000</v>
      </c>
      <c r="J62" s="101">
        <v>0</v>
      </c>
      <c r="K62" s="97">
        <f t="shared" si="0"/>
        <v>0</v>
      </c>
    </row>
    <row r="63" spans="1:11" ht="15">
      <c r="A63" s="98"/>
      <c r="B63" s="333" t="s">
        <v>475</v>
      </c>
      <c r="C63" s="334"/>
      <c r="D63" s="105"/>
      <c r="E63" s="95" t="s">
        <v>235</v>
      </c>
      <c r="F63" s="332" t="str">
        <f>F64</f>
        <v>2 000,00</v>
      </c>
      <c r="G63" s="332"/>
      <c r="H63" s="332"/>
      <c r="I63" s="96">
        <f>I64</f>
        <v>2000</v>
      </c>
      <c r="J63" s="96">
        <v>0</v>
      </c>
      <c r="K63" s="97">
        <f t="shared" si="0"/>
        <v>0</v>
      </c>
    </row>
    <row r="64" spans="1:11" ht="15">
      <c r="A64" s="103"/>
      <c r="D64" s="107" t="s">
        <v>217</v>
      </c>
      <c r="E64" s="100" t="s">
        <v>218</v>
      </c>
      <c r="F64" s="335" t="s">
        <v>384</v>
      </c>
      <c r="G64" s="335"/>
      <c r="H64" s="335"/>
      <c r="I64" s="101">
        <v>2000</v>
      </c>
      <c r="J64" s="101">
        <v>0</v>
      </c>
      <c r="K64" s="97">
        <f t="shared" si="0"/>
        <v>0</v>
      </c>
    </row>
    <row r="65" spans="1:11" ht="15">
      <c r="A65" s="103"/>
      <c r="D65" s="108"/>
      <c r="E65" s="100" t="s">
        <v>477</v>
      </c>
      <c r="F65" s="335" t="s">
        <v>384</v>
      </c>
      <c r="G65" s="335"/>
      <c r="H65" s="335"/>
      <c r="I65" s="101">
        <v>2000</v>
      </c>
      <c r="J65" s="101">
        <v>0</v>
      </c>
      <c r="K65" s="97">
        <f t="shared" si="0"/>
        <v>0</v>
      </c>
    </row>
    <row r="66" spans="1:11" ht="15">
      <c r="A66" s="103"/>
      <c r="B66" s="334" t="s">
        <v>498</v>
      </c>
      <c r="C66" s="334"/>
      <c r="D66" s="105"/>
      <c r="E66" s="95" t="s">
        <v>499</v>
      </c>
      <c r="F66" s="332" t="str">
        <f>F69</f>
        <v>120 000,00</v>
      </c>
      <c r="G66" s="332"/>
      <c r="H66" s="332"/>
      <c r="I66" s="96">
        <f>I67+I69</f>
        <v>142000</v>
      </c>
      <c r="J66" s="96">
        <f>J67+J69</f>
        <v>50000</v>
      </c>
      <c r="K66" s="97">
        <f t="shared" si="0"/>
        <v>35.2112676056338</v>
      </c>
    </row>
    <row r="67" spans="1:11" ht="15">
      <c r="A67" s="98"/>
      <c r="B67" s="3"/>
      <c r="C67" s="30"/>
      <c r="D67" s="24">
        <v>4270</v>
      </c>
      <c r="E67" s="20" t="s">
        <v>1292</v>
      </c>
      <c r="F67" s="101"/>
      <c r="G67" s="101">
        <v>0</v>
      </c>
      <c r="H67" s="101"/>
      <c r="I67" s="101">
        <v>22000</v>
      </c>
      <c r="J67" s="101">
        <v>0</v>
      </c>
      <c r="K67" s="97">
        <f t="shared" si="0"/>
        <v>0</v>
      </c>
    </row>
    <row r="68" spans="1:11" ht="30">
      <c r="A68" s="98"/>
      <c r="B68" s="3"/>
      <c r="C68" s="30"/>
      <c r="D68" s="119"/>
      <c r="E68" s="100" t="s">
        <v>1293</v>
      </c>
      <c r="F68" s="101"/>
      <c r="G68" s="101">
        <v>0</v>
      </c>
      <c r="H68" s="101"/>
      <c r="I68" s="101">
        <v>22000</v>
      </c>
      <c r="J68" s="101">
        <v>0</v>
      </c>
      <c r="K68" s="97">
        <f t="shared" si="0"/>
        <v>0</v>
      </c>
    </row>
    <row r="69" spans="1:11" ht="15">
      <c r="A69" s="98"/>
      <c r="B69" s="340"/>
      <c r="C69" s="341"/>
      <c r="D69" s="107" t="s">
        <v>242</v>
      </c>
      <c r="E69" s="100" t="s">
        <v>243</v>
      </c>
      <c r="F69" s="335" t="s">
        <v>502</v>
      </c>
      <c r="G69" s="335"/>
      <c r="H69" s="335"/>
      <c r="I69" s="101">
        <v>120000</v>
      </c>
      <c r="J69" s="101">
        <v>50000</v>
      </c>
      <c r="K69" s="97">
        <f t="shared" si="0"/>
        <v>41.666666666666664</v>
      </c>
    </row>
    <row r="70" spans="1:11" ht="30">
      <c r="A70" s="98"/>
      <c r="B70" s="340"/>
      <c r="C70" s="341"/>
      <c r="D70" s="108"/>
      <c r="E70" s="100" t="s">
        <v>503</v>
      </c>
      <c r="F70" s="335" t="s">
        <v>502</v>
      </c>
      <c r="G70" s="335"/>
      <c r="H70" s="335"/>
      <c r="I70" s="101">
        <v>120000</v>
      </c>
      <c r="J70" s="101">
        <v>50000</v>
      </c>
      <c r="K70" s="97">
        <f t="shared" si="0"/>
        <v>41.666666666666664</v>
      </c>
    </row>
    <row r="71" spans="1:11" ht="30">
      <c r="A71" s="103"/>
      <c r="B71" s="334" t="s">
        <v>767</v>
      </c>
      <c r="C71" s="334"/>
      <c r="D71" s="105"/>
      <c r="E71" s="95" t="s">
        <v>768</v>
      </c>
      <c r="F71" s="332">
        <f>F72</f>
        <v>0</v>
      </c>
      <c r="G71" s="332"/>
      <c r="H71" s="332"/>
      <c r="I71" s="96">
        <f>I72</f>
        <v>5300</v>
      </c>
      <c r="J71" s="96">
        <f>J72</f>
        <v>0</v>
      </c>
      <c r="K71" s="97">
        <f aca="true" t="shared" si="1" ref="K71:K128">J71/I71%</f>
        <v>0</v>
      </c>
    </row>
    <row r="72" spans="1:11" ht="15">
      <c r="A72" s="103"/>
      <c r="D72" s="107" t="s">
        <v>242</v>
      </c>
      <c r="E72" s="100" t="s">
        <v>243</v>
      </c>
      <c r="F72" s="335">
        <v>0</v>
      </c>
      <c r="G72" s="335"/>
      <c r="H72" s="335"/>
      <c r="I72" s="101">
        <f>I73</f>
        <v>5300</v>
      </c>
      <c r="J72" s="101">
        <f>J73</f>
        <v>0</v>
      </c>
      <c r="K72" s="97">
        <f t="shared" si="1"/>
        <v>0</v>
      </c>
    </row>
    <row r="73" spans="1:11" ht="15">
      <c r="A73" s="103"/>
      <c r="D73" s="108"/>
      <c r="E73" s="100" t="s">
        <v>686</v>
      </c>
      <c r="F73" s="335">
        <v>0</v>
      </c>
      <c r="G73" s="335"/>
      <c r="H73" s="335"/>
      <c r="I73" s="101">
        <v>5300</v>
      </c>
      <c r="J73" s="101">
        <v>0</v>
      </c>
      <c r="K73" s="97">
        <f t="shared" si="1"/>
        <v>0</v>
      </c>
    </row>
    <row r="74" spans="1:11" ht="15">
      <c r="A74" s="103"/>
      <c r="B74" s="334" t="s">
        <v>1061</v>
      </c>
      <c r="C74" s="334"/>
      <c r="D74" s="105"/>
      <c r="E74" s="95" t="s">
        <v>1062</v>
      </c>
      <c r="F74" s="332">
        <f>G75</f>
        <v>0</v>
      </c>
      <c r="G74" s="332"/>
      <c r="H74" s="332"/>
      <c r="I74" s="96">
        <f>I75</f>
        <v>20500</v>
      </c>
      <c r="J74" s="96">
        <f>J75</f>
        <v>14500</v>
      </c>
      <c r="K74" s="97">
        <f t="shared" si="1"/>
        <v>70.73170731707317</v>
      </c>
    </row>
    <row r="75" spans="1:11" ht="15">
      <c r="A75" s="103"/>
      <c r="D75" s="24">
        <v>6059</v>
      </c>
      <c r="E75" s="20" t="s">
        <v>353</v>
      </c>
      <c r="F75" s="101"/>
      <c r="G75" s="101">
        <v>0</v>
      </c>
      <c r="H75" s="101"/>
      <c r="I75" s="101">
        <v>20500</v>
      </c>
      <c r="J75" s="101">
        <v>14500</v>
      </c>
      <c r="K75" s="97">
        <f t="shared" si="1"/>
        <v>70.73170731707317</v>
      </c>
    </row>
    <row r="76" spans="1:11" ht="30">
      <c r="A76" s="103"/>
      <c r="D76" s="119"/>
      <c r="E76" s="100" t="s">
        <v>744</v>
      </c>
      <c r="F76" s="101"/>
      <c r="G76" s="101">
        <v>0</v>
      </c>
      <c r="H76" s="101"/>
      <c r="I76" s="101">
        <v>20500</v>
      </c>
      <c r="J76" s="101">
        <v>14500</v>
      </c>
      <c r="K76" s="97">
        <f t="shared" si="1"/>
        <v>70.73170731707317</v>
      </c>
    </row>
    <row r="77" spans="1:11" ht="15">
      <c r="A77" s="103"/>
      <c r="B77" s="334" t="s">
        <v>1563</v>
      </c>
      <c r="C77" s="334"/>
      <c r="D77" s="105"/>
      <c r="E77" s="95" t="s">
        <v>1564</v>
      </c>
      <c r="F77" s="332">
        <f>F78+F80</f>
        <v>5000</v>
      </c>
      <c r="G77" s="332"/>
      <c r="H77" s="332"/>
      <c r="I77" s="96">
        <f>I78+I80</f>
        <v>405000</v>
      </c>
      <c r="J77" s="96">
        <f>J78</f>
        <v>204305.88</v>
      </c>
      <c r="K77" s="97">
        <f t="shared" si="1"/>
        <v>50.4458962962963</v>
      </c>
    </row>
    <row r="78" spans="1:11" ht="15">
      <c r="A78" s="103"/>
      <c r="D78" s="107" t="s">
        <v>1566</v>
      </c>
      <c r="E78" s="100" t="s">
        <v>1567</v>
      </c>
      <c r="F78" s="335">
        <f>F79</f>
        <v>0</v>
      </c>
      <c r="G78" s="335"/>
      <c r="H78" s="335"/>
      <c r="I78" s="101">
        <f>I79</f>
        <v>400000</v>
      </c>
      <c r="J78" s="101">
        <f>J79</f>
        <v>204305.88</v>
      </c>
      <c r="K78" s="97">
        <f t="shared" si="1"/>
        <v>51.07647</v>
      </c>
    </row>
    <row r="79" spans="1:11" ht="15">
      <c r="A79" s="103"/>
      <c r="D79" s="108"/>
      <c r="E79" s="100" t="s">
        <v>300</v>
      </c>
      <c r="F79" s="335">
        <v>0</v>
      </c>
      <c r="G79" s="335"/>
      <c r="H79" s="335"/>
      <c r="I79" s="101">
        <v>400000</v>
      </c>
      <c r="J79" s="101">
        <v>204305.88</v>
      </c>
      <c r="K79" s="97">
        <f t="shared" si="1"/>
        <v>51.07647</v>
      </c>
    </row>
    <row r="80" spans="1:11" ht="15">
      <c r="A80" s="103"/>
      <c r="D80" s="107" t="s">
        <v>242</v>
      </c>
      <c r="E80" s="100" t="s">
        <v>243</v>
      </c>
      <c r="F80" s="335" t="s">
        <v>342</v>
      </c>
      <c r="G80" s="335"/>
      <c r="H80" s="335"/>
      <c r="I80" s="101">
        <v>5000</v>
      </c>
      <c r="J80" s="101">
        <v>0</v>
      </c>
      <c r="K80" s="97">
        <f t="shared" si="1"/>
        <v>0</v>
      </c>
    </row>
    <row r="81" spans="1:11" ht="15">
      <c r="A81" s="103"/>
      <c r="D81" s="123"/>
      <c r="E81" s="100" t="s">
        <v>1575</v>
      </c>
      <c r="F81" s="335" t="s">
        <v>342</v>
      </c>
      <c r="G81" s="335"/>
      <c r="H81" s="335"/>
      <c r="I81" s="101">
        <v>5000</v>
      </c>
      <c r="J81" s="101">
        <v>0</v>
      </c>
      <c r="K81" s="97">
        <f t="shared" si="1"/>
        <v>0</v>
      </c>
    </row>
    <row r="82" spans="1:11" ht="15">
      <c r="A82" s="103"/>
      <c r="B82" s="334" t="s">
        <v>1583</v>
      </c>
      <c r="C82" s="334"/>
      <c r="D82" s="105"/>
      <c r="E82" s="95" t="s">
        <v>1584</v>
      </c>
      <c r="F82" s="332">
        <f>F83+F85</f>
        <v>665000</v>
      </c>
      <c r="G82" s="332"/>
      <c r="H82" s="332"/>
      <c r="I82" s="96">
        <f>I83+I85</f>
        <v>664461</v>
      </c>
      <c r="J82" s="96">
        <f>J83+J85</f>
        <v>457885.95</v>
      </c>
      <c r="K82" s="97">
        <f t="shared" si="1"/>
        <v>68.91088416024418</v>
      </c>
    </row>
    <row r="83" spans="1:11" ht="15">
      <c r="A83" s="103"/>
      <c r="D83" s="118" t="s">
        <v>317</v>
      </c>
      <c r="E83" s="86" t="s">
        <v>318</v>
      </c>
      <c r="F83" s="338" t="s">
        <v>349</v>
      </c>
      <c r="G83" s="338"/>
      <c r="H83" s="338"/>
      <c r="I83" s="80">
        <v>19461</v>
      </c>
      <c r="J83" s="80">
        <v>9300</v>
      </c>
      <c r="K83" s="126">
        <f t="shared" si="1"/>
        <v>47.787883459226144</v>
      </c>
    </row>
    <row r="84" spans="1:11" ht="30">
      <c r="A84" s="103"/>
      <c r="D84" s="127"/>
      <c r="E84" s="131" t="s">
        <v>287</v>
      </c>
      <c r="F84" s="352" t="s">
        <v>349</v>
      </c>
      <c r="G84" s="353"/>
      <c r="H84" s="354"/>
      <c r="I84" s="81">
        <v>19461</v>
      </c>
      <c r="J84" s="129">
        <v>9300</v>
      </c>
      <c r="K84" s="130">
        <f t="shared" si="1"/>
        <v>47.787883459226144</v>
      </c>
    </row>
    <row r="85" spans="1:11" ht="15">
      <c r="A85" s="103"/>
      <c r="D85" s="124" t="s">
        <v>242</v>
      </c>
      <c r="E85" s="115" t="s">
        <v>243</v>
      </c>
      <c r="F85" s="348">
        <f>F86+F87+F88+F89</f>
        <v>645000</v>
      </c>
      <c r="G85" s="348"/>
      <c r="H85" s="348"/>
      <c r="I85" s="116">
        <f>I86+I87+I88+I89</f>
        <v>645000</v>
      </c>
      <c r="J85" s="116">
        <f>J86+J87+J88+J89</f>
        <v>448585.95</v>
      </c>
      <c r="K85" s="117">
        <f t="shared" si="1"/>
        <v>69.54820930232559</v>
      </c>
    </row>
    <row r="86" spans="1:11" ht="15">
      <c r="A86" s="103"/>
      <c r="D86" s="108"/>
      <c r="E86" s="100" t="s">
        <v>1592</v>
      </c>
      <c r="F86" s="335" t="s">
        <v>448</v>
      </c>
      <c r="G86" s="335"/>
      <c r="H86" s="335"/>
      <c r="I86" s="101">
        <v>10000</v>
      </c>
      <c r="J86" s="101">
        <v>0</v>
      </c>
      <c r="K86" s="97">
        <f t="shared" si="1"/>
        <v>0</v>
      </c>
    </row>
    <row r="87" spans="1:11" ht="30">
      <c r="A87" s="103"/>
      <c r="D87" s="108"/>
      <c r="E87" s="100" t="s">
        <v>1593</v>
      </c>
      <c r="F87" s="335" t="s">
        <v>375</v>
      </c>
      <c r="G87" s="335"/>
      <c r="H87" s="335"/>
      <c r="I87" s="101">
        <v>444900</v>
      </c>
      <c r="J87" s="101">
        <v>263398.25</v>
      </c>
      <c r="K87" s="97">
        <f t="shared" si="1"/>
        <v>59.20392222971454</v>
      </c>
    </row>
    <row r="88" spans="1:11" ht="15">
      <c r="A88" s="103"/>
      <c r="D88" s="108"/>
      <c r="E88" s="100" t="s">
        <v>1587</v>
      </c>
      <c r="F88" s="335" t="s">
        <v>1594</v>
      </c>
      <c r="G88" s="335"/>
      <c r="H88" s="335"/>
      <c r="I88" s="101">
        <v>185100</v>
      </c>
      <c r="J88" s="101">
        <v>185069.38</v>
      </c>
      <c r="K88" s="97">
        <f t="shared" si="1"/>
        <v>99.98345759049162</v>
      </c>
    </row>
    <row r="89" spans="1:11" ht="15">
      <c r="A89" s="103"/>
      <c r="D89" s="108"/>
      <c r="E89" s="100" t="s">
        <v>319</v>
      </c>
      <c r="F89" s="335" t="s">
        <v>342</v>
      </c>
      <c r="G89" s="335"/>
      <c r="H89" s="335"/>
      <c r="I89" s="101">
        <v>5000</v>
      </c>
      <c r="J89" s="101">
        <v>118.32</v>
      </c>
      <c r="K89" s="97">
        <f t="shared" si="1"/>
        <v>2.3664</v>
      </c>
    </row>
    <row r="90" spans="1:11" ht="15">
      <c r="A90" s="103"/>
      <c r="B90" s="334" t="s">
        <v>1601</v>
      </c>
      <c r="C90" s="334"/>
      <c r="D90" s="105"/>
      <c r="E90" s="95" t="s">
        <v>1602</v>
      </c>
      <c r="F90" s="332">
        <f>F91+F93+F95</f>
        <v>42080</v>
      </c>
      <c r="G90" s="332"/>
      <c r="H90" s="332"/>
      <c r="I90" s="96">
        <f>I91+I93+I95</f>
        <v>42080</v>
      </c>
      <c r="J90" s="96">
        <f>J91+J93+J95</f>
        <v>14048.892</v>
      </c>
      <c r="K90" s="97">
        <f t="shared" si="1"/>
        <v>33.386150190114066</v>
      </c>
    </row>
    <row r="91" spans="1:11" ht="15">
      <c r="A91" s="98"/>
      <c r="B91" s="342"/>
      <c r="C91" s="343"/>
      <c r="D91" s="107" t="s">
        <v>237</v>
      </c>
      <c r="E91" s="100" t="s">
        <v>229</v>
      </c>
      <c r="F91" s="335" t="s">
        <v>492</v>
      </c>
      <c r="G91" s="335"/>
      <c r="H91" s="335"/>
      <c r="I91" s="101">
        <v>15000</v>
      </c>
      <c r="J91" s="101">
        <v>985.912</v>
      </c>
      <c r="K91" s="97">
        <f t="shared" si="1"/>
        <v>6.572746666666667</v>
      </c>
    </row>
    <row r="92" spans="1:11" ht="15">
      <c r="A92" s="98"/>
      <c r="B92" s="340"/>
      <c r="C92" s="341"/>
      <c r="D92" s="108"/>
      <c r="E92" s="100" t="s">
        <v>1604</v>
      </c>
      <c r="F92" s="335" t="s">
        <v>492</v>
      </c>
      <c r="G92" s="335"/>
      <c r="H92" s="335"/>
      <c r="I92" s="101">
        <v>15000</v>
      </c>
      <c r="J92" s="101">
        <v>985.91</v>
      </c>
      <c r="K92" s="97">
        <f t="shared" si="1"/>
        <v>6.572733333333333</v>
      </c>
    </row>
    <row r="93" spans="1:11" ht="15">
      <c r="A93" s="98"/>
      <c r="B93" s="340"/>
      <c r="C93" s="341"/>
      <c r="D93" s="107" t="s">
        <v>449</v>
      </c>
      <c r="E93" s="100" t="s">
        <v>450</v>
      </c>
      <c r="F93" s="335" t="s">
        <v>342</v>
      </c>
      <c r="G93" s="335"/>
      <c r="H93" s="335"/>
      <c r="I93" s="101">
        <v>5000</v>
      </c>
      <c r="J93" s="101">
        <v>798.59</v>
      </c>
      <c r="K93" s="97">
        <f t="shared" si="1"/>
        <v>15.9718</v>
      </c>
    </row>
    <row r="94" spans="1:11" ht="15">
      <c r="A94" s="98"/>
      <c r="B94" s="340"/>
      <c r="C94" s="341"/>
      <c r="D94" s="108"/>
      <c r="E94" s="100" t="s">
        <v>1604</v>
      </c>
      <c r="F94" s="335" t="s">
        <v>342</v>
      </c>
      <c r="G94" s="335"/>
      <c r="H94" s="335"/>
      <c r="I94" s="101">
        <v>5000</v>
      </c>
      <c r="J94" s="101">
        <v>798.59</v>
      </c>
      <c r="K94" s="97">
        <f t="shared" si="1"/>
        <v>15.9718</v>
      </c>
    </row>
    <row r="95" spans="1:11" ht="15">
      <c r="A95" s="98"/>
      <c r="B95" s="340"/>
      <c r="C95" s="341"/>
      <c r="D95" s="107" t="s">
        <v>242</v>
      </c>
      <c r="E95" s="100" t="s">
        <v>243</v>
      </c>
      <c r="F95" s="335" t="str">
        <f>F96</f>
        <v>22 080,00</v>
      </c>
      <c r="G95" s="335"/>
      <c r="H95" s="335"/>
      <c r="I95" s="101">
        <v>22080</v>
      </c>
      <c r="J95" s="101">
        <f>J96</f>
        <v>12264.39</v>
      </c>
      <c r="K95" s="97">
        <f t="shared" si="1"/>
        <v>55.54524456521739</v>
      </c>
    </row>
    <row r="96" spans="1:11" ht="30">
      <c r="A96" s="98"/>
      <c r="B96" s="340"/>
      <c r="C96" s="341"/>
      <c r="D96" s="108"/>
      <c r="E96" s="100" t="s">
        <v>1606</v>
      </c>
      <c r="F96" s="335" t="s">
        <v>1607</v>
      </c>
      <c r="G96" s="335"/>
      <c r="H96" s="335"/>
      <c r="I96" s="101">
        <v>22080</v>
      </c>
      <c r="J96" s="101">
        <v>12264.39</v>
      </c>
      <c r="K96" s="97">
        <f t="shared" si="1"/>
        <v>55.54524456521739</v>
      </c>
    </row>
    <row r="97" spans="1:11" ht="15">
      <c r="A97" s="98"/>
      <c r="B97" s="333" t="s">
        <v>1609</v>
      </c>
      <c r="C97" s="334"/>
      <c r="D97" s="105"/>
      <c r="E97" s="95" t="s">
        <v>1610</v>
      </c>
      <c r="F97" s="332">
        <f>F98+F101+F103+F118</f>
        <v>804200</v>
      </c>
      <c r="G97" s="332"/>
      <c r="H97" s="332"/>
      <c r="I97" s="96">
        <f>I98+I101+I103+I118</f>
        <v>862582</v>
      </c>
      <c r="J97" s="96">
        <f>J98+J101+J103+J118</f>
        <v>499968.95000000007</v>
      </c>
      <c r="K97" s="97">
        <f t="shared" si="1"/>
        <v>57.96190391174405</v>
      </c>
    </row>
    <row r="98" spans="1:11" ht="15">
      <c r="A98" s="98"/>
      <c r="B98" s="342"/>
      <c r="C98" s="343"/>
      <c r="D98" s="107" t="s">
        <v>237</v>
      </c>
      <c r="E98" s="100" t="s">
        <v>229</v>
      </c>
      <c r="F98" s="335" t="s">
        <v>349</v>
      </c>
      <c r="G98" s="335"/>
      <c r="H98" s="335"/>
      <c r="I98" s="101">
        <v>73000</v>
      </c>
      <c r="J98" s="101">
        <f>J99</f>
        <v>10067.27</v>
      </c>
      <c r="K98" s="97">
        <f t="shared" si="1"/>
        <v>13.790780821917808</v>
      </c>
    </row>
    <row r="99" spans="1:11" ht="15">
      <c r="A99" s="98"/>
      <c r="B99" s="340"/>
      <c r="C99" s="341"/>
      <c r="D99" s="108"/>
      <c r="E99" s="100" t="s">
        <v>1612</v>
      </c>
      <c r="F99" s="335" t="s">
        <v>349</v>
      </c>
      <c r="G99" s="335"/>
      <c r="H99" s="335"/>
      <c r="I99" s="101">
        <v>20000</v>
      </c>
      <c r="J99" s="101">
        <v>10067.27</v>
      </c>
      <c r="K99" s="97">
        <f t="shared" si="1"/>
        <v>50.33635</v>
      </c>
    </row>
    <row r="100" spans="1:11" ht="15">
      <c r="A100" s="98"/>
      <c r="B100" s="3"/>
      <c r="C100" s="30"/>
      <c r="D100" s="108"/>
      <c r="E100" s="100" t="s">
        <v>82</v>
      </c>
      <c r="F100" s="101"/>
      <c r="G100" s="101">
        <v>0</v>
      </c>
      <c r="H100" s="101"/>
      <c r="I100" s="101">
        <v>53000</v>
      </c>
      <c r="J100" s="101">
        <v>0</v>
      </c>
      <c r="K100" s="97">
        <f t="shared" si="1"/>
        <v>0</v>
      </c>
    </row>
    <row r="101" spans="1:11" ht="15">
      <c r="A101" s="98"/>
      <c r="B101" s="340"/>
      <c r="C101" s="341"/>
      <c r="D101" s="107" t="s">
        <v>449</v>
      </c>
      <c r="E101" s="100" t="s">
        <v>450</v>
      </c>
      <c r="F101" s="335" t="s">
        <v>1613</v>
      </c>
      <c r="G101" s="335"/>
      <c r="H101" s="335"/>
      <c r="I101" s="101">
        <v>650000</v>
      </c>
      <c r="J101" s="101">
        <v>415423.34</v>
      </c>
      <c r="K101" s="97">
        <f t="shared" si="1"/>
        <v>63.911283076923084</v>
      </c>
    </row>
    <row r="102" spans="1:11" ht="15">
      <c r="A102" s="98"/>
      <c r="B102" s="340"/>
      <c r="C102" s="341"/>
      <c r="D102" s="108"/>
      <c r="E102" s="100" t="s">
        <v>319</v>
      </c>
      <c r="F102" s="335" t="s">
        <v>1613</v>
      </c>
      <c r="G102" s="335"/>
      <c r="H102" s="335"/>
      <c r="I102" s="101">
        <v>650000</v>
      </c>
      <c r="J102" s="101">
        <v>415423.34</v>
      </c>
      <c r="K102" s="97">
        <f t="shared" si="1"/>
        <v>63.911283076923084</v>
      </c>
    </row>
    <row r="103" spans="1:11" ht="15">
      <c r="A103" s="98"/>
      <c r="B103" s="340"/>
      <c r="C103" s="341"/>
      <c r="D103" s="107" t="s">
        <v>331</v>
      </c>
      <c r="E103" s="100" t="s">
        <v>332</v>
      </c>
      <c r="F103" s="335" t="s">
        <v>227</v>
      </c>
      <c r="G103" s="335"/>
      <c r="H103" s="335"/>
      <c r="I103" s="101">
        <v>135382</v>
      </c>
      <c r="J103" s="101">
        <f>J104+J105</f>
        <v>71940.52</v>
      </c>
      <c r="K103" s="97">
        <f t="shared" si="1"/>
        <v>53.138910638046426</v>
      </c>
    </row>
    <row r="104" spans="1:11" ht="15">
      <c r="A104" s="98"/>
      <c r="B104" s="340"/>
      <c r="C104" s="341"/>
      <c r="D104" s="108"/>
      <c r="E104" s="100" t="s">
        <v>1612</v>
      </c>
      <c r="F104" s="335" t="s">
        <v>361</v>
      </c>
      <c r="G104" s="335"/>
      <c r="H104" s="335"/>
      <c r="I104" s="101">
        <v>80000</v>
      </c>
      <c r="J104" s="101">
        <v>26832.88</v>
      </c>
      <c r="K104" s="97">
        <f t="shared" si="1"/>
        <v>33.5411</v>
      </c>
    </row>
    <row r="105" spans="1:11" ht="30">
      <c r="A105" s="98"/>
      <c r="B105" s="340"/>
      <c r="C105" s="341"/>
      <c r="D105" s="108"/>
      <c r="E105" s="100" t="s">
        <v>1614</v>
      </c>
      <c r="F105" s="335" t="s">
        <v>373</v>
      </c>
      <c r="G105" s="335"/>
      <c r="H105" s="335"/>
      <c r="I105" s="101">
        <v>55382</v>
      </c>
      <c r="J105" s="101">
        <v>45107.64</v>
      </c>
      <c r="K105" s="97">
        <f t="shared" si="1"/>
        <v>81.44819616481888</v>
      </c>
    </row>
    <row r="106" spans="1:11" ht="30">
      <c r="A106" s="98"/>
      <c r="B106" s="3"/>
      <c r="C106" s="30"/>
      <c r="D106" s="108"/>
      <c r="E106" s="100" t="s">
        <v>290</v>
      </c>
      <c r="F106" s="101"/>
      <c r="G106" s="101"/>
      <c r="H106" s="101"/>
      <c r="I106" s="101"/>
      <c r="J106" s="101">
        <v>13855.9</v>
      </c>
      <c r="K106" s="97"/>
    </row>
    <row r="107" spans="1:11" ht="15">
      <c r="A107" s="98"/>
      <c r="B107" s="3"/>
      <c r="C107" s="30"/>
      <c r="D107" s="108"/>
      <c r="E107" s="100" t="s">
        <v>288</v>
      </c>
      <c r="F107" s="101"/>
      <c r="G107" s="101"/>
      <c r="H107" s="101"/>
      <c r="I107" s="101"/>
      <c r="J107" s="101">
        <v>5000</v>
      </c>
      <c r="K107" s="97"/>
    </row>
    <row r="108" spans="1:11" ht="15">
      <c r="A108" s="98"/>
      <c r="B108" s="3"/>
      <c r="C108" s="30"/>
      <c r="D108" s="108"/>
      <c r="E108" s="100" t="s">
        <v>289</v>
      </c>
      <c r="F108" s="101"/>
      <c r="G108" s="101"/>
      <c r="H108" s="101"/>
      <c r="I108" s="101"/>
      <c r="J108" s="101">
        <v>5000</v>
      </c>
      <c r="K108" s="97"/>
    </row>
    <row r="109" spans="1:11" ht="15">
      <c r="A109" s="98"/>
      <c r="B109" s="3"/>
      <c r="C109" s="30"/>
      <c r="D109" s="108"/>
      <c r="E109" s="100" t="s">
        <v>291</v>
      </c>
      <c r="F109" s="101"/>
      <c r="G109" s="101"/>
      <c r="H109" s="101"/>
      <c r="I109" s="101"/>
      <c r="J109" s="101">
        <v>1734.3</v>
      </c>
      <c r="K109" s="97"/>
    </row>
    <row r="110" spans="1:11" ht="15">
      <c r="A110" s="98"/>
      <c r="B110" s="3"/>
      <c r="C110" s="30"/>
      <c r="D110" s="108"/>
      <c r="E110" s="100" t="s">
        <v>292</v>
      </c>
      <c r="F110" s="101"/>
      <c r="G110" s="101"/>
      <c r="H110" s="101"/>
      <c r="I110" s="101"/>
      <c r="J110" s="101">
        <v>1633.44</v>
      </c>
      <c r="K110" s="97"/>
    </row>
    <row r="111" spans="1:11" ht="30">
      <c r="A111" s="98"/>
      <c r="B111" s="3"/>
      <c r="C111" s="30"/>
      <c r="D111" s="109"/>
      <c r="E111" s="53" t="s">
        <v>293</v>
      </c>
      <c r="F111" s="110"/>
      <c r="G111" s="110"/>
      <c r="H111" s="110"/>
      <c r="I111" s="110"/>
      <c r="J111" s="110">
        <v>2400</v>
      </c>
      <c r="K111" s="111"/>
    </row>
    <row r="112" spans="1:11" ht="30">
      <c r="A112" s="98"/>
      <c r="B112" s="3"/>
      <c r="C112" s="30"/>
      <c r="D112" s="114"/>
      <c r="E112" s="115" t="s">
        <v>296</v>
      </c>
      <c r="F112" s="116"/>
      <c r="G112" s="116"/>
      <c r="H112" s="116"/>
      <c r="I112" s="116"/>
      <c r="J112" s="116">
        <v>4500</v>
      </c>
      <c r="K112" s="117"/>
    </row>
    <row r="113" spans="1:11" ht="30">
      <c r="A113" s="98"/>
      <c r="B113" s="3"/>
      <c r="C113" s="30"/>
      <c r="D113" s="108"/>
      <c r="E113" s="100" t="s">
        <v>294</v>
      </c>
      <c r="F113" s="101"/>
      <c r="G113" s="101"/>
      <c r="H113" s="101"/>
      <c r="I113" s="101"/>
      <c r="J113" s="101">
        <v>3500</v>
      </c>
      <c r="K113" s="97"/>
    </row>
    <row r="114" spans="1:11" ht="30">
      <c r="A114" s="98"/>
      <c r="B114" s="3"/>
      <c r="C114" s="30"/>
      <c r="D114" s="108"/>
      <c r="E114" s="100" t="s">
        <v>295</v>
      </c>
      <c r="F114" s="101"/>
      <c r="G114" s="101"/>
      <c r="H114" s="101"/>
      <c r="I114" s="101"/>
      <c r="J114" s="101">
        <v>4500</v>
      </c>
      <c r="K114" s="97"/>
    </row>
    <row r="115" spans="1:11" ht="15">
      <c r="A115" s="98"/>
      <c r="B115" s="3"/>
      <c r="C115" s="30"/>
      <c r="D115" s="108"/>
      <c r="E115" s="100" t="s">
        <v>297</v>
      </c>
      <c r="F115" s="101"/>
      <c r="G115" s="101"/>
      <c r="H115" s="101"/>
      <c r="I115" s="101"/>
      <c r="J115" s="101">
        <v>1200</v>
      </c>
      <c r="K115" s="97"/>
    </row>
    <row r="116" spans="1:11" ht="15">
      <c r="A116" s="98"/>
      <c r="B116" s="3"/>
      <c r="C116" s="30"/>
      <c r="D116" s="108"/>
      <c r="E116" s="100" t="s">
        <v>298</v>
      </c>
      <c r="F116" s="101"/>
      <c r="G116" s="101"/>
      <c r="H116" s="101"/>
      <c r="I116" s="101"/>
      <c r="J116" s="101">
        <v>984</v>
      </c>
      <c r="K116" s="97"/>
    </row>
    <row r="117" spans="1:11" ht="15">
      <c r="A117" s="98"/>
      <c r="B117" s="3"/>
      <c r="C117" s="30"/>
      <c r="D117" s="108"/>
      <c r="E117" s="100" t="s">
        <v>299</v>
      </c>
      <c r="F117" s="101"/>
      <c r="G117" s="101"/>
      <c r="H117" s="101"/>
      <c r="I117" s="101"/>
      <c r="J117" s="101">
        <v>800</v>
      </c>
      <c r="K117" s="97"/>
    </row>
    <row r="118" spans="1:11" ht="15">
      <c r="A118" s="98"/>
      <c r="B118" s="340"/>
      <c r="C118" s="341"/>
      <c r="D118" s="107" t="s">
        <v>242</v>
      </c>
      <c r="E118" s="100" t="s">
        <v>243</v>
      </c>
      <c r="F118" s="335" t="s">
        <v>681</v>
      </c>
      <c r="G118" s="335"/>
      <c r="H118" s="335"/>
      <c r="I118" s="101">
        <v>4200</v>
      </c>
      <c r="J118" s="101">
        <v>2537.82</v>
      </c>
      <c r="K118" s="97">
        <f t="shared" si="1"/>
        <v>60.424285714285716</v>
      </c>
    </row>
    <row r="119" spans="1:11" ht="45">
      <c r="A119" s="98"/>
      <c r="B119" s="340"/>
      <c r="C119" s="341"/>
      <c r="D119" s="108"/>
      <c r="E119" s="100" t="s">
        <v>1615</v>
      </c>
      <c r="F119" s="335" t="s">
        <v>681</v>
      </c>
      <c r="G119" s="335"/>
      <c r="H119" s="335"/>
      <c r="I119" s="101">
        <v>4200</v>
      </c>
      <c r="J119" s="101">
        <v>2537.82</v>
      </c>
      <c r="K119" s="97">
        <f t="shared" si="1"/>
        <v>60.424285714285716</v>
      </c>
    </row>
    <row r="120" spans="1:11" ht="15">
      <c r="A120" s="103"/>
      <c r="B120" s="334" t="s">
        <v>7</v>
      </c>
      <c r="C120" s="334"/>
      <c r="D120" s="105"/>
      <c r="E120" s="95" t="s">
        <v>235</v>
      </c>
      <c r="F120" s="332">
        <f>F121+F123+F125</f>
        <v>11500</v>
      </c>
      <c r="G120" s="332"/>
      <c r="H120" s="332"/>
      <c r="I120" s="96">
        <f>I121+I123+I125</f>
        <v>11500</v>
      </c>
      <c r="J120" s="96">
        <f>J121+J123+J125</f>
        <v>3816</v>
      </c>
      <c r="K120" s="97">
        <f t="shared" si="1"/>
        <v>33.18260869565217</v>
      </c>
    </row>
    <row r="121" spans="1:11" ht="15">
      <c r="A121" s="103"/>
      <c r="D121" s="107" t="s">
        <v>237</v>
      </c>
      <c r="E121" s="100" t="s">
        <v>229</v>
      </c>
      <c r="F121" s="335" t="str">
        <f>F122</f>
        <v>1 500,00</v>
      </c>
      <c r="G121" s="335"/>
      <c r="H121" s="335"/>
      <c r="I121" s="101">
        <f>I122</f>
        <v>1500</v>
      </c>
      <c r="J121" s="101">
        <f>J122</f>
        <v>850</v>
      </c>
      <c r="K121" s="97">
        <f t="shared" si="1"/>
        <v>56.666666666666664</v>
      </c>
    </row>
    <row r="122" spans="1:11" ht="15">
      <c r="A122" s="103"/>
      <c r="D122" s="108"/>
      <c r="E122" s="100" t="s">
        <v>16</v>
      </c>
      <c r="F122" s="335" t="s">
        <v>677</v>
      </c>
      <c r="G122" s="335"/>
      <c r="H122" s="335"/>
      <c r="I122" s="101">
        <v>1500</v>
      </c>
      <c r="J122" s="101">
        <v>850</v>
      </c>
      <c r="K122" s="97">
        <f t="shared" si="1"/>
        <v>56.666666666666664</v>
      </c>
    </row>
    <row r="123" spans="1:11" ht="15">
      <c r="A123" s="103"/>
      <c r="D123" s="107" t="s">
        <v>449</v>
      </c>
      <c r="E123" s="100" t="s">
        <v>450</v>
      </c>
      <c r="F123" s="335" t="s">
        <v>384</v>
      </c>
      <c r="G123" s="335"/>
      <c r="H123" s="335"/>
      <c r="I123" s="101">
        <v>2000</v>
      </c>
      <c r="J123" s="101">
        <v>1352.73</v>
      </c>
      <c r="K123" s="97">
        <f t="shared" si="1"/>
        <v>67.6365</v>
      </c>
    </row>
    <row r="124" spans="1:11" ht="15">
      <c r="A124" s="103"/>
      <c r="D124" s="108"/>
      <c r="E124" s="100" t="s">
        <v>16</v>
      </c>
      <c r="F124" s="335" t="s">
        <v>384</v>
      </c>
      <c r="G124" s="335"/>
      <c r="H124" s="335"/>
      <c r="I124" s="101">
        <v>2000</v>
      </c>
      <c r="J124" s="101">
        <v>1352.73</v>
      </c>
      <c r="K124" s="97">
        <f t="shared" si="1"/>
        <v>67.6365</v>
      </c>
    </row>
    <row r="125" spans="1:11" ht="15">
      <c r="A125" s="103"/>
      <c r="D125" s="107" t="s">
        <v>242</v>
      </c>
      <c r="E125" s="100" t="s">
        <v>243</v>
      </c>
      <c r="F125" s="335">
        <f>F126+F127</f>
        <v>8000</v>
      </c>
      <c r="G125" s="335"/>
      <c r="H125" s="335"/>
      <c r="I125" s="101">
        <f>I126+I127</f>
        <v>8000</v>
      </c>
      <c r="J125" s="101">
        <f>J126+J127</f>
        <v>1613.27</v>
      </c>
      <c r="K125" s="97">
        <f t="shared" si="1"/>
        <v>20.165875</v>
      </c>
    </row>
    <row r="126" spans="1:11" ht="15">
      <c r="A126" s="103"/>
      <c r="D126" s="108"/>
      <c r="E126" s="100" t="s">
        <v>56</v>
      </c>
      <c r="F126" s="335" t="s">
        <v>342</v>
      </c>
      <c r="G126" s="335"/>
      <c r="H126" s="335"/>
      <c r="I126" s="101">
        <v>5000</v>
      </c>
      <c r="J126" s="101">
        <v>1563</v>
      </c>
      <c r="K126" s="97">
        <f t="shared" si="1"/>
        <v>31.26</v>
      </c>
    </row>
    <row r="127" spans="1:11" ht="15">
      <c r="A127" s="103"/>
      <c r="D127" s="123"/>
      <c r="E127" s="86" t="s">
        <v>16</v>
      </c>
      <c r="F127" s="338" t="s">
        <v>388</v>
      </c>
      <c r="G127" s="338"/>
      <c r="H127" s="338"/>
      <c r="I127" s="80">
        <v>3000</v>
      </c>
      <c r="J127" s="80">
        <v>50.27</v>
      </c>
      <c r="K127" s="97">
        <f t="shared" si="1"/>
        <v>1.6756666666666669</v>
      </c>
    </row>
    <row r="128" spans="1:11" ht="15">
      <c r="A128" s="87"/>
      <c r="B128" s="87"/>
      <c r="C128" s="125"/>
      <c r="D128" s="87"/>
      <c r="E128" s="88" t="s">
        <v>301</v>
      </c>
      <c r="F128" s="87"/>
      <c r="G128" s="89">
        <f>F6+F24+F49+F58+F63+F66+F71+F74+F77+F82+F90+F97+F120</f>
        <v>2390780</v>
      </c>
      <c r="H128" s="87"/>
      <c r="I128" s="89">
        <f>I6+I24+I49+I58+I63+I66+I71+I74+I77+I82+I90+I97+I120</f>
        <v>4531423</v>
      </c>
      <c r="J128" s="89">
        <f>J6+J24+J49+J58+J63+J66+J71+J74+J77+J82+J90+J97+J120</f>
        <v>1414788.5920000002</v>
      </c>
      <c r="K128" s="111">
        <f t="shared" si="1"/>
        <v>31.221728626967735</v>
      </c>
    </row>
  </sheetData>
  <mergeCells count="122">
    <mergeCell ref="B5:C5"/>
    <mergeCell ref="F5:H5"/>
    <mergeCell ref="B6:C6"/>
    <mergeCell ref="F6:H6"/>
    <mergeCell ref="F12:H12"/>
    <mergeCell ref="F89:H89"/>
    <mergeCell ref="B90:C90"/>
    <mergeCell ref="F90:H90"/>
    <mergeCell ref="F14:H14"/>
    <mergeCell ref="F15:H15"/>
    <mergeCell ref="F87:H87"/>
    <mergeCell ref="F88:H88"/>
    <mergeCell ref="F20:H20"/>
    <mergeCell ref="F84:H84"/>
    <mergeCell ref="F85:H85"/>
    <mergeCell ref="F86:H86"/>
    <mergeCell ref="F23:H23"/>
    <mergeCell ref="B82:C82"/>
    <mergeCell ref="F82:H82"/>
    <mergeCell ref="F83:H83"/>
    <mergeCell ref="B24:C24"/>
    <mergeCell ref="F24:H24"/>
    <mergeCell ref="F80:H80"/>
    <mergeCell ref="F81:H81"/>
    <mergeCell ref="B25:C25"/>
    <mergeCell ref="F25:H25"/>
    <mergeCell ref="B26:C26"/>
    <mergeCell ref="F26:H26"/>
    <mergeCell ref="B27:C27"/>
    <mergeCell ref="F27:H27"/>
    <mergeCell ref="B28:C28"/>
    <mergeCell ref="F28:H28"/>
    <mergeCell ref="B33:C33"/>
    <mergeCell ref="F33:H33"/>
    <mergeCell ref="B36:C36"/>
    <mergeCell ref="F36:H36"/>
    <mergeCell ref="B42:C42"/>
    <mergeCell ref="F42:H42"/>
    <mergeCell ref="F78:H78"/>
    <mergeCell ref="F79:H79"/>
    <mergeCell ref="B74:C74"/>
    <mergeCell ref="B44:C44"/>
    <mergeCell ref="F44:H44"/>
    <mergeCell ref="B77:C77"/>
    <mergeCell ref="F77:H77"/>
    <mergeCell ref="B49:C49"/>
    <mergeCell ref="F49:H49"/>
    <mergeCell ref="B50:C50"/>
    <mergeCell ref="F50:H50"/>
    <mergeCell ref="F58:H58"/>
    <mergeCell ref="B51:C51"/>
    <mergeCell ref="F51:H51"/>
    <mergeCell ref="B53:C53"/>
    <mergeCell ref="F53:H53"/>
    <mergeCell ref="B69:C69"/>
    <mergeCell ref="F69:H69"/>
    <mergeCell ref="B66:C66"/>
    <mergeCell ref="F66:H66"/>
    <mergeCell ref="B70:C70"/>
    <mergeCell ref="F70:H70"/>
    <mergeCell ref="B71:C71"/>
    <mergeCell ref="F71:H71"/>
    <mergeCell ref="B91:C91"/>
    <mergeCell ref="F91:H91"/>
    <mergeCell ref="B92:C92"/>
    <mergeCell ref="F92:H92"/>
    <mergeCell ref="B93:C93"/>
    <mergeCell ref="F93:H93"/>
    <mergeCell ref="B94:C94"/>
    <mergeCell ref="F94:H94"/>
    <mergeCell ref="B95:C95"/>
    <mergeCell ref="F95:H95"/>
    <mergeCell ref="B96:C96"/>
    <mergeCell ref="F96:H96"/>
    <mergeCell ref="B97:C97"/>
    <mergeCell ref="F97:H97"/>
    <mergeCell ref="B98:C98"/>
    <mergeCell ref="F98:H98"/>
    <mergeCell ref="B99:C99"/>
    <mergeCell ref="F99:H99"/>
    <mergeCell ref="B101:C101"/>
    <mergeCell ref="F101:H101"/>
    <mergeCell ref="B102:C102"/>
    <mergeCell ref="F102:H102"/>
    <mergeCell ref="B103:C103"/>
    <mergeCell ref="F103:H103"/>
    <mergeCell ref="B104:C104"/>
    <mergeCell ref="F104:H104"/>
    <mergeCell ref="B105:C105"/>
    <mergeCell ref="F105:H105"/>
    <mergeCell ref="B118:C118"/>
    <mergeCell ref="F118:H118"/>
    <mergeCell ref="B119:C119"/>
    <mergeCell ref="F119:H119"/>
    <mergeCell ref="B120:C120"/>
    <mergeCell ref="F120:H120"/>
    <mergeCell ref="F121:H121"/>
    <mergeCell ref="F122:H122"/>
    <mergeCell ref="F64:H64"/>
    <mergeCell ref="F65:H65"/>
    <mergeCell ref="F127:H127"/>
    <mergeCell ref="F123:H123"/>
    <mergeCell ref="F124:H124"/>
    <mergeCell ref="F125:H125"/>
    <mergeCell ref="F126:H126"/>
    <mergeCell ref="F72:H72"/>
    <mergeCell ref="F74:H74"/>
    <mergeCell ref="F73:H73"/>
    <mergeCell ref="N27:P27"/>
    <mergeCell ref="N28:P28"/>
    <mergeCell ref="N20:P20"/>
    <mergeCell ref="N21:P21"/>
    <mergeCell ref="F7:H7"/>
    <mergeCell ref="F8:H8"/>
    <mergeCell ref="B63:C63"/>
    <mergeCell ref="F63:H63"/>
    <mergeCell ref="F59:H59"/>
    <mergeCell ref="F60:H60"/>
    <mergeCell ref="F61:H61"/>
    <mergeCell ref="B56:C56"/>
    <mergeCell ref="F56:H56"/>
    <mergeCell ref="B58:C58"/>
  </mergeCells>
  <printOptions/>
  <pageMargins left="0.75" right="0.75" top="1" bottom="1" header="0.5" footer="0.5"/>
  <pageSetup horizontalDpi="600" verticalDpi="600" orientation="landscape" paperSize="9" r:id="rId1"/>
  <ignoredErrors>
    <ignoredError sqref="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917"/>
  <sheetViews>
    <sheetView showGridLines="0" tabSelected="1" view="pageBreakPreview" zoomScale="60" zoomScaleNormal="75" workbookViewId="0" topLeftCell="A1902">
      <selection activeCell="H1914" sqref="H1914:I1914"/>
    </sheetView>
  </sheetViews>
  <sheetFormatPr defaultColWidth="9.33203125" defaultRowHeight="12.75"/>
  <cols>
    <col min="1" max="1" width="7" style="0" customWidth="1"/>
    <col min="2" max="2" width="10.33203125" style="0" customWidth="1"/>
    <col min="3" max="3" width="1.171875" style="0" hidden="1" customWidth="1"/>
    <col min="4" max="4" width="8.66015625" style="26" customWidth="1"/>
    <col min="5" max="5" width="95.5" style="0" customWidth="1"/>
    <col min="6" max="6" width="8.83203125" style="0" hidden="1" customWidth="1"/>
    <col min="7" max="7" width="5" style="0" hidden="1" customWidth="1"/>
    <col min="8" max="8" width="18.83203125" style="0" customWidth="1"/>
    <col min="9" max="9" width="23.5" style="0" customWidth="1"/>
    <col min="10" max="10" width="9.16015625" style="0" customWidth="1"/>
    <col min="11" max="11" width="11.83203125" style="0" hidden="1" customWidth="1"/>
    <col min="12" max="13" width="9.33203125" style="0" hidden="1" customWidth="1"/>
  </cols>
  <sheetData>
    <row r="1" spans="1:9" ht="93.75" customHeight="1">
      <c r="A1" s="376" t="s">
        <v>781</v>
      </c>
      <c r="B1" s="376"/>
      <c r="C1" s="376"/>
      <c r="D1" s="376"/>
      <c r="E1" s="376"/>
      <c r="F1" s="376"/>
      <c r="G1" s="376"/>
      <c r="I1" s="216" t="s">
        <v>191</v>
      </c>
    </row>
    <row r="2" spans="1:10" s="1" customFormat="1" ht="52.5" customHeight="1">
      <c r="A2" s="239" t="s">
        <v>207</v>
      </c>
      <c r="B2" s="377" t="s">
        <v>208</v>
      </c>
      <c r="C2" s="378"/>
      <c r="D2" s="143" t="s">
        <v>209</v>
      </c>
      <c r="E2" s="92" t="s">
        <v>210</v>
      </c>
      <c r="F2" s="319" t="s">
        <v>203</v>
      </c>
      <c r="G2" s="319"/>
      <c r="H2" s="92" t="s">
        <v>204</v>
      </c>
      <c r="I2" s="92" t="s">
        <v>205</v>
      </c>
      <c r="J2" s="93" t="s">
        <v>605</v>
      </c>
    </row>
    <row r="3" spans="1:10" ht="16.5" customHeight="1">
      <c r="A3" s="217" t="s">
        <v>211</v>
      </c>
      <c r="B3" s="373"/>
      <c r="C3" s="299"/>
      <c r="D3" s="148"/>
      <c r="E3" s="149" t="s">
        <v>212</v>
      </c>
      <c r="F3" s="280" t="s">
        <v>213</v>
      </c>
      <c r="G3" s="280"/>
      <c r="H3" s="150">
        <f>H4+H8+H11+H22</f>
        <v>430322.8</v>
      </c>
      <c r="I3" s="150">
        <f>I4+I8+I11+I22</f>
        <v>255312.16999999998</v>
      </c>
      <c r="J3" s="151">
        <f>I3/H3%</f>
        <v>59.330384074466885</v>
      </c>
    </row>
    <row r="4" spans="1:10" ht="16.5" customHeight="1">
      <c r="A4" s="213"/>
      <c r="B4" s="371" t="s">
        <v>214</v>
      </c>
      <c r="C4" s="295"/>
      <c r="D4" s="152"/>
      <c r="E4" s="153" t="s">
        <v>215</v>
      </c>
      <c r="F4" s="296" t="s">
        <v>216</v>
      </c>
      <c r="G4" s="296"/>
      <c r="H4" s="154">
        <f>H5</f>
        <v>70000</v>
      </c>
      <c r="I4" s="154">
        <v>0</v>
      </c>
      <c r="J4" s="177">
        <f aca="true" t="shared" si="0" ref="J4:J67">I4/H4%</f>
        <v>0</v>
      </c>
    </row>
    <row r="5" spans="1:10" ht="16.5" customHeight="1">
      <c r="A5" s="213"/>
      <c r="B5" s="238"/>
      <c r="C5" s="9"/>
      <c r="D5" s="155" t="s">
        <v>242</v>
      </c>
      <c r="E5" s="100" t="s">
        <v>243</v>
      </c>
      <c r="F5" s="96"/>
      <c r="G5" s="96"/>
      <c r="H5" s="96">
        <f>H6+H7</f>
        <v>70000</v>
      </c>
      <c r="I5" s="96">
        <v>0</v>
      </c>
      <c r="J5" s="176">
        <f t="shared" si="0"/>
        <v>0</v>
      </c>
    </row>
    <row r="6" spans="1:10" ht="16.5" customHeight="1">
      <c r="A6" s="213"/>
      <c r="B6" s="237"/>
      <c r="C6" s="9"/>
      <c r="D6" s="21"/>
      <c r="E6" s="100" t="s">
        <v>1259</v>
      </c>
      <c r="F6" s="96"/>
      <c r="G6" s="96"/>
      <c r="H6" s="96">
        <v>40000</v>
      </c>
      <c r="I6" s="96">
        <v>0</v>
      </c>
      <c r="J6" s="178">
        <f t="shared" si="0"/>
        <v>0</v>
      </c>
    </row>
    <row r="7" spans="1:10" ht="16.5" customHeight="1">
      <c r="A7" s="213"/>
      <c r="B7" s="237"/>
      <c r="C7" s="9"/>
      <c r="D7" s="22"/>
      <c r="E7" s="95" t="s">
        <v>602</v>
      </c>
      <c r="F7" s="96"/>
      <c r="G7" s="96"/>
      <c r="H7" s="96">
        <v>30000</v>
      </c>
      <c r="I7" s="96">
        <v>0</v>
      </c>
      <c r="J7" s="178">
        <f t="shared" si="0"/>
        <v>0</v>
      </c>
    </row>
    <row r="8" spans="1:10" ht="16.5" customHeight="1">
      <c r="A8" s="213"/>
      <c r="B8" s="371" t="s">
        <v>219</v>
      </c>
      <c r="C8" s="295"/>
      <c r="D8" s="152"/>
      <c r="E8" s="153" t="s">
        <v>220</v>
      </c>
      <c r="F8" s="296" t="s">
        <v>221</v>
      </c>
      <c r="G8" s="296"/>
      <c r="H8" s="154">
        <f>H9</f>
        <v>7000</v>
      </c>
      <c r="I8" s="154">
        <f>I9</f>
        <v>3340</v>
      </c>
      <c r="J8" s="179">
        <f t="shared" si="0"/>
        <v>47.714285714285715</v>
      </c>
    </row>
    <row r="9" spans="1:10" ht="30">
      <c r="A9" s="213"/>
      <c r="B9" s="372"/>
      <c r="C9" s="297"/>
      <c r="D9" s="155" t="s">
        <v>222</v>
      </c>
      <c r="E9" s="100" t="s">
        <v>223</v>
      </c>
      <c r="F9" s="335" t="s">
        <v>221</v>
      </c>
      <c r="G9" s="335"/>
      <c r="H9" s="101">
        <v>7000</v>
      </c>
      <c r="I9" s="101">
        <v>3340</v>
      </c>
      <c r="J9" s="178">
        <f t="shared" si="0"/>
        <v>47.714285714285715</v>
      </c>
    </row>
    <row r="10" spans="1:10" ht="16.5" customHeight="1">
      <c r="A10" s="213"/>
      <c r="B10" s="375"/>
      <c r="C10" s="289"/>
      <c r="D10" s="156"/>
      <c r="E10" s="100" t="s">
        <v>224</v>
      </c>
      <c r="F10" s="335" t="s">
        <v>221</v>
      </c>
      <c r="G10" s="335"/>
      <c r="H10" s="101">
        <v>7000</v>
      </c>
      <c r="I10" s="101">
        <v>3340</v>
      </c>
      <c r="J10" s="178">
        <f t="shared" si="0"/>
        <v>47.714285714285715</v>
      </c>
    </row>
    <row r="11" spans="1:10" ht="16.5" customHeight="1">
      <c r="A11" s="213"/>
      <c r="B11" s="371" t="s">
        <v>225</v>
      </c>
      <c r="C11" s="295"/>
      <c r="D11" s="152"/>
      <c r="E11" s="153" t="s">
        <v>226</v>
      </c>
      <c r="F11" s="296" t="s">
        <v>227</v>
      </c>
      <c r="G11" s="296"/>
      <c r="H11" s="154">
        <f>H12+H14+H16+H19</f>
        <v>129957</v>
      </c>
      <c r="I11" s="154">
        <f>I12+I14+I16+I19</f>
        <v>30165.5</v>
      </c>
      <c r="J11" s="179">
        <f t="shared" si="0"/>
        <v>23.211908554367984</v>
      </c>
    </row>
    <row r="12" spans="1:10" ht="16.5" customHeight="1">
      <c r="A12" s="213"/>
      <c r="B12" s="372"/>
      <c r="C12" s="297"/>
      <c r="D12" s="155" t="s">
        <v>228</v>
      </c>
      <c r="E12" s="100" t="s">
        <v>229</v>
      </c>
      <c r="F12" s="335" t="s">
        <v>230</v>
      </c>
      <c r="G12" s="335"/>
      <c r="H12" s="101">
        <v>63756</v>
      </c>
      <c r="I12" s="101">
        <v>17143</v>
      </c>
      <c r="J12" s="178">
        <f t="shared" si="0"/>
        <v>26.888449714536673</v>
      </c>
    </row>
    <row r="13" spans="1:10" ht="30">
      <c r="A13" s="213"/>
      <c r="B13" s="365"/>
      <c r="C13" s="290"/>
      <c r="D13" s="156"/>
      <c r="E13" s="100" t="s">
        <v>231</v>
      </c>
      <c r="F13" s="335" t="s">
        <v>230</v>
      </c>
      <c r="G13" s="335"/>
      <c r="H13" s="101">
        <v>63756</v>
      </c>
      <c r="I13" s="101">
        <v>17143</v>
      </c>
      <c r="J13" s="178">
        <f t="shared" si="0"/>
        <v>26.888449714536673</v>
      </c>
    </row>
    <row r="14" spans="1:10" ht="16.5" customHeight="1">
      <c r="A14" s="213"/>
      <c r="B14" s="365"/>
      <c r="C14" s="290"/>
      <c r="D14" s="155" t="s">
        <v>232</v>
      </c>
      <c r="E14" s="100" t="s">
        <v>229</v>
      </c>
      <c r="F14" s="335" t="s">
        <v>233</v>
      </c>
      <c r="G14" s="335"/>
      <c r="H14" s="101">
        <v>18331</v>
      </c>
      <c r="I14" s="101">
        <v>12979.7</v>
      </c>
      <c r="J14" s="178">
        <f t="shared" si="0"/>
        <v>70.80737548415253</v>
      </c>
    </row>
    <row r="15" spans="1:10" ht="30">
      <c r="A15" s="213"/>
      <c r="B15" s="366"/>
      <c r="C15" s="289"/>
      <c r="D15" s="156"/>
      <c r="E15" s="100" t="s">
        <v>231</v>
      </c>
      <c r="F15" s="335" t="s">
        <v>233</v>
      </c>
      <c r="G15" s="335"/>
      <c r="H15" s="101">
        <v>18331</v>
      </c>
      <c r="I15" s="101">
        <v>12979.7</v>
      </c>
      <c r="J15" s="178">
        <f t="shared" si="0"/>
        <v>70.80737548415253</v>
      </c>
    </row>
    <row r="16" spans="1:10" ht="15">
      <c r="A16" s="213"/>
      <c r="B16" s="49"/>
      <c r="C16" s="17"/>
      <c r="D16" s="24">
        <v>4307</v>
      </c>
      <c r="E16" s="100" t="s">
        <v>243</v>
      </c>
      <c r="F16" s="101"/>
      <c r="G16" s="101"/>
      <c r="H16" s="101">
        <f>H17+H18</f>
        <v>27244</v>
      </c>
      <c r="I16" s="101">
        <v>0</v>
      </c>
      <c r="J16" s="178">
        <f t="shared" si="0"/>
        <v>0</v>
      </c>
    </row>
    <row r="17" spans="1:10" ht="30">
      <c r="A17" s="213"/>
      <c r="B17" s="49"/>
      <c r="C17" s="17"/>
      <c r="D17" s="25"/>
      <c r="E17" s="100" t="s">
        <v>1260</v>
      </c>
      <c r="F17" s="101"/>
      <c r="G17" s="101"/>
      <c r="H17" s="101">
        <v>13300</v>
      </c>
      <c r="I17" s="101">
        <v>0</v>
      </c>
      <c r="J17" s="178">
        <f t="shared" si="0"/>
        <v>0</v>
      </c>
    </row>
    <row r="18" spans="1:10" ht="30">
      <c r="A18" s="213"/>
      <c r="B18" s="49"/>
      <c r="C18" s="17"/>
      <c r="D18" s="23"/>
      <c r="E18" s="100" t="s">
        <v>1261</v>
      </c>
      <c r="F18" s="101"/>
      <c r="G18" s="101"/>
      <c r="H18" s="101">
        <v>13944</v>
      </c>
      <c r="I18" s="101">
        <v>0</v>
      </c>
      <c r="J18" s="178">
        <f t="shared" si="0"/>
        <v>0</v>
      </c>
    </row>
    <row r="19" spans="1:10" ht="15">
      <c r="A19" s="218"/>
      <c r="B19" s="49"/>
      <c r="C19" s="113"/>
      <c r="D19" s="24">
        <v>4309</v>
      </c>
      <c r="E19" s="53" t="s">
        <v>243</v>
      </c>
      <c r="F19" s="110"/>
      <c r="G19" s="110"/>
      <c r="H19" s="110">
        <f>H20+H21</f>
        <v>20626</v>
      </c>
      <c r="I19" s="110">
        <v>42.8</v>
      </c>
      <c r="J19" s="178">
        <f t="shared" si="0"/>
        <v>0.2075050906622709</v>
      </c>
    </row>
    <row r="20" spans="1:10" ht="30">
      <c r="A20" s="219"/>
      <c r="B20" s="49"/>
      <c r="C20" s="157"/>
      <c r="D20" s="158"/>
      <c r="E20" s="115" t="s">
        <v>1260</v>
      </c>
      <c r="F20" s="116"/>
      <c r="G20" s="116"/>
      <c r="H20" s="116">
        <v>10070</v>
      </c>
      <c r="I20" s="116">
        <v>42.8</v>
      </c>
      <c r="J20" s="178">
        <f t="shared" si="0"/>
        <v>0.4250248262164846</v>
      </c>
    </row>
    <row r="21" spans="1:10" ht="30">
      <c r="A21" s="213"/>
      <c r="B21" s="49"/>
      <c r="C21" s="17"/>
      <c r="D21" s="23"/>
      <c r="E21" s="100" t="s">
        <v>1261</v>
      </c>
      <c r="F21" s="101"/>
      <c r="G21" s="101"/>
      <c r="H21" s="101">
        <v>10556</v>
      </c>
      <c r="I21" s="101">
        <v>0</v>
      </c>
      <c r="J21" s="178">
        <f t="shared" si="0"/>
        <v>0</v>
      </c>
    </row>
    <row r="22" spans="1:10" ht="16.5" customHeight="1">
      <c r="A22" s="229"/>
      <c r="B22" s="228" t="s">
        <v>234</v>
      </c>
      <c r="C22" s="284"/>
      <c r="D22" s="197"/>
      <c r="E22" s="198" t="s">
        <v>235</v>
      </c>
      <c r="F22" s="285" t="s">
        <v>236</v>
      </c>
      <c r="G22" s="285"/>
      <c r="H22" s="199">
        <f>H23+H36+H39+H41</f>
        <v>223365.8</v>
      </c>
      <c r="I22" s="199">
        <f>I24+I26+I28+I30+I32+I34+I36+I39+I41</f>
        <v>221806.66999999998</v>
      </c>
      <c r="J22" s="214">
        <f t="shared" si="0"/>
        <v>99.30198356238958</v>
      </c>
    </row>
    <row r="23" spans="1:10" ht="16.5" customHeight="1">
      <c r="A23" s="244"/>
      <c r="B23" s="231"/>
      <c r="C23" s="232"/>
      <c r="D23" s="233"/>
      <c r="E23" s="234" t="s">
        <v>1577</v>
      </c>
      <c r="F23" s="235"/>
      <c r="G23" s="235"/>
      <c r="H23" s="235">
        <f>H24+H26+H28+H30+H32+H34</f>
        <v>221022.8</v>
      </c>
      <c r="I23" s="235">
        <v>221022.8</v>
      </c>
      <c r="J23" s="236">
        <f t="shared" si="0"/>
        <v>99.99999999999999</v>
      </c>
    </row>
    <row r="24" spans="1:10" ht="16.5" customHeight="1">
      <c r="A24" s="219"/>
      <c r="B24" s="237"/>
      <c r="C24" s="187"/>
      <c r="D24" s="188">
        <v>4010</v>
      </c>
      <c r="E24" s="115" t="s">
        <v>254</v>
      </c>
      <c r="F24" s="122"/>
      <c r="G24" s="122"/>
      <c r="H24" s="122">
        <v>1800</v>
      </c>
      <c r="I24" s="122">
        <v>1800</v>
      </c>
      <c r="J24" s="189">
        <f t="shared" si="0"/>
        <v>100</v>
      </c>
    </row>
    <row r="25" spans="1:10" ht="16.5" customHeight="1">
      <c r="A25" s="213"/>
      <c r="B25" s="237"/>
      <c r="C25" s="9"/>
      <c r="D25" s="159"/>
      <c r="E25" s="95" t="s">
        <v>1262</v>
      </c>
      <c r="F25" s="96"/>
      <c r="G25" s="96"/>
      <c r="H25" s="96">
        <v>1800</v>
      </c>
      <c r="I25" s="96">
        <v>1800</v>
      </c>
      <c r="J25" s="178">
        <f t="shared" si="0"/>
        <v>100</v>
      </c>
    </row>
    <row r="26" spans="1:10" ht="16.5" customHeight="1">
      <c r="A26" s="213"/>
      <c r="B26" s="237"/>
      <c r="C26" s="9"/>
      <c r="D26" s="159">
        <v>4110</v>
      </c>
      <c r="E26" s="100" t="s">
        <v>260</v>
      </c>
      <c r="F26" s="96"/>
      <c r="G26" s="96"/>
      <c r="H26" s="96">
        <v>275</v>
      </c>
      <c r="I26" s="96">
        <v>275</v>
      </c>
      <c r="J26" s="178">
        <f t="shared" si="0"/>
        <v>100</v>
      </c>
    </row>
    <row r="27" spans="1:10" ht="16.5" customHeight="1">
      <c r="A27" s="213"/>
      <c r="B27" s="237"/>
      <c r="C27" s="9"/>
      <c r="D27" s="159"/>
      <c r="E27" s="95" t="s">
        <v>1262</v>
      </c>
      <c r="F27" s="96"/>
      <c r="G27" s="96"/>
      <c r="H27" s="96">
        <v>275</v>
      </c>
      <c r="I27" s="96">
        <v>275</v>
      </c>
      <c r="J27" s="178">
        <f t="shared" si="0"/>
        <v>100</v>
      </c>
    </row>
    <row r="28" spans="1:10" ht="16.5" customHeight="1">
      <c r="A28" s="213"/>
      <c r="B28" s="237"/>
      <c r="C28" s="9"/>
      <c r="D28" s="159">
        <v>4120</v>
      </c>
      <c r="E28" s="100" t="s">
        <v>263</v>
      </c>
      <c r="F28" s="96"/>
      <c r="G28" s="96"/>
      <c r="H28" s="96">
        <v>44</v>
      </c>
      <c r="I28" s="96">
        <v>44</v>
      </c>
      <c r="J28" s="178">
        <f t="shared" si="0"/>
        <v>100</v>
      </c>
    </row>
    <row r="29" spans="1:10" ht="16.5" customHeight="1">
      <c r="A29" s="213"/>
      <c r="B29" s="237"/>
      <c r="C29" s="9"/>
      <c r="D29" s="159"/>
      <c r="E29" s="95" t="s">
        <v>1262</v>
      </c>
      <c r="F29" s="96"/>
      <c r="G29" s="96"/>
      <c r="H29" s="96">
        <v>44</v>
      </c>
      <c r="I29" s="96">
        <v>44</v>
      </c>
      <c r="J29" s="178">
        <f t="shared" si="0"/>
        <v>100</v>
      </c>
    </row>
    <row r="30" spans="1:10" ht="16.5" customHeight="1">
      <c r="A30" s="213"/>
      <c r="B30" s="237"/>
      <c r="C30" s="9"/>
      <c r="D30" s="159">
        <v>4210</v>
      </c>
      <c r="E30" s="100" t="s">
        <v>229</v>
      </c>
      <c r="F30" s="96"/>
      <c r="G30" s="96"/>
      <c r="H30" s="96">
        <v>264.45</v>
      </c>
      <c r="I30" s="96">
        <v>264.45</v>
      </c>
      <c r="J30" s="178">
        <f t="shared" si="0"/>
        <v>100</v>
      </c>
    </row>
    <row r="31" spans="1:10" ht="16.5" customHeight="1">
      <c r="A31" s="213"/>
      <c r="B31" s="237"/>
      <c r="C31" s="9"/>
      <c r="D31" s="159"/>
      <c r="E31" s="95" t="s">
        <v>1262</v>
      </c>
      <c r="F31" s="96"/>
      <c r="G31" s="96"/>
      <c r="H31" s="96">
        <v>264.45</v>
      </c>
      <c r="I31" s="96">
        <v>264.45</v>
      </c>
      <c r="J31" s="178">
        <f t="shared" si="0"/>
        <v>100</v>
      </c>
    </row>
    <row r="32" spans="1:10" ht="16.5" customHeight="1">
      <c r="A32" s="213"/>
      <c r="B32" s="237"/>
      <c r="C32" s="9"/>
      <c r="D32" s="159">
        <v>4300</v>
      </c>
      <c r="E32" s="100" t="s">
        <v>243</v>
      </c>
      <c r="F32" s="96"/>
      <c r="G32" s="96"/>
      <c r="H32" s="96">
        <v>1950.33</v>
      </c>
      <c r="I32" s="96">
        <v>1950.33</v>
      </c>
      <c r="J32" s="178">
        <f t="shared" si="0"/>
        <v>100</v>
      </c>
    </row>
    <row r="33" spans="1:10" ht="16.5" customHeight="1">
      <c r="A33" s="213"/>
      <c r="B33" s="237"/>
      <c r="C33" s="9"/>
      <c r="D33" s="159"/>
      <c r="E33" s="95" t="s">
        <v>1262</v>
      </c>
      <c r="F33" s="96"/>
      <c r="G33" s="96"/>
      <c r="H33" s="96">
        <v>1950.33</v>
      </c>
      <c r="I33" s="96">
        <v>1950.33</v>
      </c>
      <c r="J33" s="178">
        <f t="shared" si="0"/>
        <v>100</v>
      </c>
    </row>
    <row r="34" spans="1:10" ht="16.5" customHeight="1">
      <c r="A34" s="213"/>
      <c r="B34" s="237"/>
      <c r="C34" s="9"/>
      <c r="D34" s="159">
        <v>4430</v>
      </c>
      <c r="E34" s="100" t="s">
        <v>218</v>
      </c>
      <c r="F34" s="96"/>
      <c r="G34" s="96"/>
      <c r="H34" s="96">
        <v>216689.02</v>
      </c>
      <c r="I34" s="96">
        <v>216689.02</v>
      </c>
      <c r="J34" s="178">
        <f t="shared" si="0"/>
        <v>100</v>
      </c>
    </row>
    <row r="35" spans="1:11" ht="16.5" customHeight="1">
      <c r="A35" s="213"/>
      <c r="B35" s="237"/>
      <c r="C35" s="9"/>
      <c r="D35" s="159"/>
      <c r="E35" s="95" t="s">
        <v>1262</v>
      </c>
      <c r="F35" s="96"/>
      <c r="G35" s="96"/>
      <c r="H35" s="96">
        <v>216689.02</v>
      </c>
      <c r="I35" s="96">
        <v>216689.02</v>
      </c>
      <c r="J35" s="178">
        <f t="shared" si="0"/>
        <v>100</v>
      </c>
      <c r="K35" s="98"/>
    </row>
    <row r="36" spans="1:11" ht="16.5" customHeight="1">
      <c r="A36" s="213"/>
      <c r="B36" s="369"/>
      <c r="C36" s="248"/>
      <c r="D36" s="155" t="s">
        <v>237</v>
      </c>
      <c r="E36" s="100" t="s">
        <v>229</v>
      </c>
      <c r="F36" s="345" t="s">
        <v>238</v>
      </c>
      <c r="G36" s="347"/>
      <c r="H36" s="101">
        <f>H37+H38</f>
        <v>1300</v>
      </c>
      <c r="I36" s="101">
        <f>-I37+I38</f>
        <v>755.87</v>
      </c>
      <c r="J36" s="178">
        <f t="shared" si="0"/>
        <v>58.143846153846155</v>
      </c>
      <c r="K36" s="240"/>
    </row>
    <row r="37" spans="1:11" ht="16.5" customHeight="1">
      <c r="A37" s="213"/>
      <c r="B37" s="365"/>
      <c r="C37" s="290"/>
      <c r="D37" s="156"/>
      <c r="E37" s="100" t="s">
        <v>239</v>
      </c>
      <c r="F37" s="335" t="s">
        <v>240</v>
      </c>
      <c r="G37" s="335"/>
      <c r="H37" s="101">
        <v>300</v>
      </c>
      <c r="I37" s="101">
        <v>0</v>
      </c>
      <c r="J37" s="178">
        <f t="shared" si="0"/>
        <v>0</v>
      </c>
      <c r="K37" s="98"/>
    </row>
    <row r="38" spans="1:10" ht="16.5" customHeight="1">
      <c r="A38" s="213"/>
      <c r="B38" s="365"/>
      <c r="C38" s="290"/>
      <c r="D38" s="23"/>
      <c r="E38" s="100" t="s">
        <v>729</v>
      </c>
      <c r="F38" s="335" t="s">
        <v>241</v>
      </c>
      <c r="G38" s="335"/>
      <c r="H38" s="101">
        <v>1000</v>
      </c>
      <c r="I38" s="101">
        <v>755.87</v>
      </c>
      <c r="J38" s="178">
        <f t="shared" si="0"/>
        <v>75.587</v>
      </c>
    </row>
    <row r="39" spans="1:10" ht="16.5" customHeight="1">
      <c r="A39" s="213"/>
      <c r="B39" s="49"/>
      <c r="C39" s="14"/>
      <c r="D39" s="159">
        <v>4300</v>
      </c>
      <c r="E39" s="100" t="s">
        <v>243</v>
      </c>
      <c r="F39" s="101"/>
      <c r="G39" s="101"/>
      <c r="H39" s="101">
        <f>H40</f>
        <v>1000</v>
      </c>
      <c r="I39" s="101">
        <v>28</v>
      </c>
      <c r="J39" s="178">
        <f t="shared" si="0"/>
        <v>2.8</v>
      </c>
    </row>
    <row r="40" spans="1:10" ht="16.5" customHeight="1">
      <c r="A40" s="213"/>
      <c r="B40" s="49"/>
      <c r="C40" s="14"/>
      <c r="D40" s="27"/>
      <c r="E40" s="100" t="s">
        <v>1263</v>
      </c>
      <c r="F40" s="101"/>
      <c r="G40" s="101"/>
      <c r="H40" s="101">
        <v>1000</v>
      </c>
      <c r="I40" s="101">
        <v>28</v>
      </c>
      <c r="J40" s="178">
        <f t="shared" si="0"/>
        <v>2.8</v>
      </c>
    </row>
    <row r="41" spans="1:10" ht="16.5" customHeight="1">
      <c r="A41" s="213"/>
      <c r="B41" s="49"/>
      <c r="C41" s="14"/>
      <c r="D41" s="24">
        <v>4309</v>
      </c>
      <c r="E41" s="100" t="s">
        <v>243</v>
      </c>
      <c r="F41" s="101"/>
      <c r="G41" s="101"/>
      <c r="H41" s="101">
        <f>H42</f>
        <v>43</v>
      </c>
      <c r="I41" s="101">
        <v>0</v>
      </c>
      <c r="J41" s="178">
        <f t="shared" si="0"/>
        <v>0</v>
      </c>
    </row>
    <row r="42" spans="1:10" ht="30" customHeight="1">
      <c r="A42" s="213"/>
      <c r="B42" s="49"/>
      <c r="C42" s="17"/>
      <c r="D42" s="25"/>
      <c r="E42" s="100" t="s">
        <v>1260</v>
      </c>
      <c r="F42" s="101"/>
      <c r="G42" s="101"/>
      <c r="H42" s="101">
        <v>43</v>
      </c>
      <c r="I42" s="101">
        <v>0</v>
      </c>
      <c r="J42" s="178">
        <f t="shared" si="0"/>
        <v>0</v>
      </c>
    </row>
    <row r="43" spans="1:10" ht="16.5" customHeight="1">
      <c r="A43" s="217" t="s">
        <v>244</v>
      </c>
      <c r="B43" s="373"/>
      <c r="C43" s="299"/>
      <c r="D43" s="148"/>
      <c r="E43" s="149" t="s">
        <v>245</v>
      </c>
      <c r="F43" s="280" t="s">
        <v>246</v>
      </c>
      <c r="G43" s="280"/>
      <c r="H43" s="150">
        <f>H44</f>
        <v>71250</v>
      </c>
      <c r="I43" s="150">
        <f>I44</f>
        <v>23919.629999999997</v>
      </c>
      <c r="J43" s="194">
        <f t="shared" si="0"/>
        <v>33.57141052631579</v>
      </c>
    </row>
    <row r="44" spans="1:10" ht="16.5" customHeight="1">
      <c r="A44" s="213"/>
      <c r="B44" s="371" t="s">
        <v>247</v>
      </c>
      <c r="C44" s="295"/>
      <c r="D44" s="152"/>
      <c r="E44" s="153" t="s">
        <v>248</v>
      </c>
      <c r="F44" s="296" t="s">
        <v>246</v>
      </c>
      <c r="G44" s="296"/>
      <c r="H44" s="154">
        <f>H45+H64</f>
        <v>71250</v>
      </c>
      <c r="I44" s="154">
        <f>I45+I64</f>
        <v>23919.629999999997</v>
      </c>
      <c r="J44" s="179">
        <f t="shared" si="0"/>
        <v>33.57141052631579</v>
      </c>
    </row>
    <row r="45" spans="1:10" ht="16.5" customHeight="1">
      <c r="A45" s="218"/>
      <c r="B45" s="238"/>
      <c r="C45" s="9"/>
      <c r="D45" s="163"/>
      <c r="E45" s="164" t="s">
        <v>1264</v>
      </c>
      <c r="F45" s="165"/>
      <c r="G45" s="165" t="e">
        <f>#REF!+#REF!+#REF!+#REF!+#REF!+#REF!+#REF!+G60+#REF!</f>
        <v>#REF!</v>
      </c>
      <c r="H45" s="165">
        <f>H46+H48+H50+H52+H54+H56+H58+H62</f>
        <v>51250</v>
      </c>
      <c r="I45" s="165">
        <f>I46+I48+I50+I52+I54+I56+I58+I60+I62</f>
        <v>16013.88</v>
      </c>
      <c r="J45" s="178">
        <f t="shared" si="0"/>
        <v>31.246595121951216</v>
      </c>
    </row>
    <row r="46" spans="1:10" ht="16.5" customHeight="1">
      <c r="A46" s="219"/>
      <c r="B46" s="369"/>
      <c r="C46" s="248"/>
      <c r="D46" s="166" t="s">
        <v>249</v>
      </c>
      <c r="E46" s="115" t="s">
        <v>250</v>
      </c>
      <c r="F46" s="348" t="s">
        <v>251</v>
      </c>
      <c r="G46" s="348"/>
      <c r="H46" s="116">
        <v>600</v>
      </c>
      <c r="I46" s="116">
        <v>0</v>
      </c>
      <c r="J46" s="178">
        <f t="shared" si="0"/>
        <v>0</v>
      </c>
    </row>
    <row r="47" spans="1:10" ht="16.5" customHeight="1">
      <c r="A47" s="213"/>
      <c r="B47" s="365"/>
      <c r="C47" s="290"/>
      <c r="D47" s="156"/>
      <c r="E47" s="100" t="s">
        <v>252</v>
      </c>
      <c r="F47" s="335" t="s">
        <v>251</v>
      </c>
      <c r="G47" s="335"/>
      <c r="H47" s="101">
        <v>600</v>
      </c>
      <c r="I47" s="101">
        <v>0</v>
      </c>
      <c r="J47" s="178">
        <f t="shared" si="0"/>
        <v>0</v>
      </c>
    </row>
    <row r="48" spans="1:10" ht="16.5" customHeight="1">
      <c r="A48" s="213"/>
      <c r="B48" s="365"/>
      <c r="C48" s="290"/>
      <c r="D48" s="155" t="s">
        <v>253</v>
      </c>
      <c r="E48" s="100" t="s">
        <v>254</v>
      </c>
      <c r="F48" s="335" t="s">
        <v>255</v>
      </c>
      <c r="G48" s="335"/>
      <c r="H48" s="101">
        <v>33264</v>
      </c>
      <c r="I48" s="101">
        <v>10718.4</v>
      </c>
      <c r="J48" s="178">
        <f t="shared" si="0"/>
        <v>32.22222222222222</v>
      </c>
    </row>
    <row r="49" spans="1:10" ht="16.5" customHeight="1">
      <c r="A49" s="213"/>
      <c r="B49" s="365"/>
      <c r="C49" s="290"/>
      <c r="D49" s="156"/>
      <c r="E49" s="100" t="s">
        <v>252</v>
      </c>
      <c r="F49" s="335" t="s">
        <v>255</v>
      </c>
      <c r="G49" s="335"/>
      <c r="H49" s="101">
        <v>33264</v>
      </c>
      <c r="I49" s="101">
        <v>10718.4</v>
      </c>
      <c r="J49" s="178">
        <f t="shared" si="0"/>
        <v>32.22222222222222</v>
      </c>
    </row>
    <row r="50" spans="1:10" ht="16.5" customHeight="1">
      <c r="A50" s="213"/>
      <c r="B50" s="365"/>
      <c r="C50" s="290"/>
      <c r="D50" s="155" t="s">
        <v>256</v>
      </c>
      <c r="E50" s="100" t="s">
        <v>257</v>
      </c>
      <c r="F50" s="335" t="s">
        <v>258</v>
      </c>
      <c r="G50" s="335"/>
      <c r="H50" s="101">
        <v>2545</v>
      </c>
      <c r="I50" s="101">
        <v>0</v>
      </c>
      <c r="J50" s="178">
        <f t="shared" si="0"/>
        <v>0</v>
      </c>
    </row>
    <row r="51" spans="1:10" ht="16.5" customHeight="1">
      <c r="A51" s="213"/>
      <c r="B51" s="365"/>
      <c r="C51" s="290"/>
      <c r="D51" s="156"/>
      <c r="E51" s="100" t="s">
        <v>252</v>
      </c>
      <c r="F51" s="335" t="s">
        <v>258</v>
      </c>
      <c r="G51" s="335"/>
      <c r="H51" s="101">
        <v>2545</v>
      </c>
      <c r="I51" s="101">
        <v>0</v>
      </c>
      <c r="J51" s="178">
        <f t="shared" si="0"/>
        <v>0</v>
      </c>
    </row>
    <row r="52" spans="1:10" ht="16.5" customHeight="1">
      <c r="A52" s="229"/>
      <c r="B52" s="367"/>
      <c r="C52" s="292"/>
      <c r="D52" s="190" t="s">
        <v>259</v>
      </c>
      <c r="E52" s="53" t="s">
        <v>260</v>
      </c>
      <c r="F52" s="293" t="s">
        <v>261</v>
      </c>
      <c r="G52" s="293"/>
      <c r="H52" s="110">
        <v>5633</v>
      </c>
      <c r="I52" s="110">
        <v>1686</v>
      </c>
      <c r="J52" s="191">
        <f t="shared" si="0"/>
        <v>29.9307651340316</v>
      </c>
    </row>
    <row r="53" spans="1:10" ht="16.5" customHeight="1">
      <c r="A53" s="230"/>
      <c r="B53" s="368"/>
      <c r="C53" s="287"/>
      <c r="D53" s="158"/>
      <c r="E53" s="115" t="s">
        <v>252</v>
      </c>
      <c r="F53" s="348" t="s">
        <v>261</v>
      </c>
      <c r="G53" s="348"/>
      <c r="H53" s="116">
        <v>5633</v>
      </c>
      <c r="I53" s="116">
        <v>1686</v>
      </c>
      <c r="J53" s="189">
        <f t="shared" si="0"/>
        <v>29.9307651340316</v>
      </c>
    </row>
    <row r="54" spans="1:10" ht="16.5" customHeight="1">
      <c r="A54" s="213"/>
      <c r="B54" s="365"/>
      <c r="C54" s="290"/>
      <c r="D54" s="155" t="s">
        <v>262</v>
      </c>
      <c r="E54" s="100" t="s">
        <v>263</v>
      </c>
      <c r="F54" s="335" t="s">
        <v>264</v>
      </c>
      <c r="G54" s="335"/>
      <c r="H54" s="101">
        <v>880</v>
      </c>
      <c r="I54" s="101">
        <v>262.6</v>
      </c>
      <c r="J54" s="178">
        <f t="shared" si="0"/>
        <v>29.84090909090909</v>
      </c>
    </row>
    <row r="55" spans="1:10" ht="16.5" customHeight="1">
      <c r="A55" s="218"/>
      <c r="B55" s="366"/>
      <c r="C55" s="225"/>
      <c r="D55" s="50"/>
      <c r="E55" s="53" t="s">
        <v>252</v>
      </c>
      <c r="F55" s="293" t="s">
        <v>264</v>
      </c>
      <c r="G55" s="293"/>
      <c r="H55" s="110">
        <v>880</v>
      </c>
      <c r="I55" s="110">
        <v>262.6</v>
      </c>
      <c r="J55" s="191">
        <f t="shared" si="0"/>
        <v>29.84090909090909</v>
      </c>
    </row>
    <row r="56" spans="1:13" ht="16.5" customHeight="1">
      <c r="A56" s="259"/>
      <c r="B56" s="374"/>
      <c r="C56" s="364"/>
      <c r="D56" s="242" t="s">
        <v>237</v>
      </c>
      <c r="E56" s="128" t="s">
        <v>229</v>
      </c>
      <c r="F56" s="353" t="str">
        <f>F57</f>
        <v>9 449,00</v>
      </c>
      <c r="G56" s="353"/>
      <c r="H56" s="129">
        <v>6000</v>
      </c>
      <c r="I56" s="129">
        <v>1018.88</v>
      </c>
      <c r="J56" s="243">
        <f t="shared" si="0"/>
        <v>16.981333333333332</v>
      </c>
      <c r="L56" s="135"/>
      <c r="M56" s="15"/>
    </row>
    <row r="57" spans="1:10" ht="16.5" customHeight="1">
      <c r="A57" s="245"/>
      <c r="B57" s="369"/>
      <c r="C57" s="248"/>
      <c r="D57" s="158"/>
      <c r="E57" s="115" t="s">
        <v>252</v>
      </c>
      <c r="F57" s="348" t="s">
        <v>265</v>
      </c>
      <c r="G57" s="348"/>
      <c r="H57" s="116">
        <v>6000</v>
      </c>
      <c r="I57" s="116">
        <v>1018.88</v>
      </c>
      <c r="J57" s="189">
        <f t="shared" si="0"/>
        <v>16.981333333333332</v>
      </c>
    </row>
    <row r="58" spans="1:10" ht="16.5" customHeight="1">
      <c r="A58" s="213"/>
      <c r="B58" s="365"/>
      <c r="C58" s="290"/>
      <c r="D58" s="155" t="s">
        <v>267</v>
      </c>
      <c r="E58" s="100" t="s">
        <v>268</v>
      </c>
      <c r="F58" s="335" t="s">
        <v>269</v>
      </c>
      <c r="G58" s="335"/>
      <c r="H58" s="101">
        <v>140</v>
      </c>
      <c r="I58" s="101">
        <v>140</v>
      </c>
      <c r="J58" s="178">
        <f t="shared" si="0"/>
        <v>100</v>
      </c>
    </row>
    <row r="59" spans="1:10" ht="16.5" customHeight="1">
      <c r="A59" s="213"/>
      <c r="B59" s="365"/>
      <c r="C59" s="290"/>
      <c r="D59" s="156"/>
      <c r="E59" s="100" t="s">
        <v>252</v>
      </c>
      <c r="F59" s="335" t="s">
        <v>269</v>
      </c>
      <c r="G59" s="335"/>
      <c r="H59" s="101">
        <v>140</v>
      </c>
      <c r="I59" s="101">
        <v>140</v>
      </c>
      <c r="J59" s="178">
        <f t="shared" si="0"/>
        <v>100</v>
      </c>
    </row>
    <row r="60" spans="1:10" ht="16.5" customHeight="1">
      <c r="A60" s="213"/>
      <c r="B60" s="213"/>
      <c r="C60" s="4"/>
      <c r="D60" s="155" t="s">
        <v>242</v>
      </c>
      <c r="E60" s="100" t="s">
        <v>243</v>
      </c>
      <c r="F60" s="101"/>
      <c r="G60" s="101"/>
      <c r="H60" s="101">
        <v>0</v>
      </c>
      <c r="I60" s="101">
        <v>0</v>
      </c>
      <c r="J60" s="178"/>
    </row>
    <row r="61" spans="1:10" ht="16.5" customHeight="1">
      <c r="A61" s="213"/>
      <c r="B61" s="213"/>
      <c r="C61" s="4"/>
      <c r="D61" s="156"/>
      <c r="E61" s="100" t="s">
        <v>252</v>
      </c>
      <c r="F61" s="345" t="s">
        <v>270</v>
      </c>
      <c r="G61" s="347"/>
      <c r="H61" s="101">
        <v>0</v>
      </c>
      <c r="I61" s="101">
        <v>0</v>
      </c>
      <c r="J61" s="178"/>
    </row>
    <row r="62" spans="1:10" ht="16.5" customHeight="1">
      <c r="A62" s="213"/>
      <c r="B62" s="213"/>
      <c r="C62" s="4"/>
      <c r="D62" s="155" t="s">
        <v>272</v>
      </c>
      <c r="E62" s="100" t="s">
        <v>273</v>
      </c>
      <c r="F62" s="335" t="s">
        <v>274</v>
      </c>
      <c r="G62" s="335"/>
      <c r="H62" s="101">
        <v>2188</v>
      </c>
      <c r="I62" s="101">
        <v>2188</v>
      </c>
      <c r="J62" s="178">
        <f t="shared" si="0"/>
        <v>100</v>
      </c>
    </row>
    <row r="63" spans="1:10" ht="16.5" customHeight="1">
      <c r="A63" s="213"/>
      <c r="B63" s="213"/>
      <c r="C63" s="4"/>
      <c r="D63" s="156"/>
      <c r="E63" s="100" t="s">
        <v>252</v>
      </c>
      <c r="F63" s="335" t="s">
        <v>274</v>
      </c>
      <c r="G63" s="335"/>
      <c r="H63" s="101">
        <v>2188</v>
      </c>
      <c r="I63" s="101">
        <v>2188</v>
      </c>
      <c r="J63" s="178">
        <f t="shared" si="0"/>
        <v>100</v>
      </c>
    </row>
    <row r="64" spans="1:10" ht="16.5" customHeight="1">
      <c r="A64" s="213"/>
      <c r="B64" s="213"/>
      <c r="C64" s="4"/>
      <c r="D64" s="156"/>
      <c r="E64" s="167" t="s">
        <v>1265</v>
      </c>
      <c r="F64" s="101"/>
      <c r="G64" s="101" t="e">
        <f>G65+#REF!</f>
        <v>#REF!</v>
      </c>
      <c r="H64" s="101">
        <f>H65+H67</f>
        <v>20000</v>
      </c>
      <c r="I64" s="101">
        <f>I65+I67</f>
        <v>7905.75</v>
      </c>
      <c r="J64" s="178">
        <f t="shared" si="0"/>
        <v>39.52875</v>
      </c>
    </row>
    <row r="65" spans="1:10" ht="16.5" customHeight="1">
      <c r="A65" s="213"/>
      <c r="B65" s="213"/>
      <c r="C65" s="4"/>
      <c r="D65" s="155" t="s">
        <v>237</v>
      </c>
      <c r="E65" s="100" t="s">
        <v>229</v>
      </c>
      <c r="F65" s="101"/>
      <c r="G65" s="101"/>
      <c r="H65" s="101">
        <v>1000</v>
      </c>
      <c r="I65" s="101">
        <v>73.11</v>
      </c>
      <c r="J65" s="178">
        <f t="shared" si="0"/>
        <v>7.311</v>
      </c>
    </row>
    <row r="66" spans="1:10" ht="16.5" customHeight="1">
      <c r="A66" s="213"/>
      <c r="B66" s="213"/>
      <c r="C66" s="4"/>
      <c r="D66" s="156"/>
      <c r="E66" s="100" t="s">
        <v>266</v>
      </c>
      <c r="F66" s="335" t="s">
        <v>241</v>
      </c>
      <c r="G66" s="335"/>
      <c r="H66" s="101">
        <v>1000</v>
      </c>
      <c r="I66" s="101">
        <v>7.11</v>
      </c>
      <c r="J66" s="178">
        <f t="shared" si="0"/>
        <v>0.7110000000000001</v>
      </c>
    </row>
    <row r="67" spans="1:10" ht="16.5" customHeight="1">
      <c r="A67" s="213"/>
      <c r="B67" s="365"/>
      <c r="C67" s="290"/>
      <c r="D67" s="155" t="s">
        <v>242</v>
      </c>
      <c r="E67" s="100" t="s">
        <v>243</v>
      </c>
      <c r="F67" s="335" t="str">
        <f>F68</f>
        <v>19 000,00</v>
      </c>
      <c r="G67" s="335"/>
      <c r="H67" s="101">
        <v>19000</v>
      </c>
      <c r="I67" s="101">
        <v>7832.64</v>
      </c>
      <c r="J67" s="178">
        <f t="shared" si="0"/>
        <v>41.224421052631584</v>
      </c>
    </row>
    <row r="68" spans="1:10" ht="18" customHeight="1">
      <c r="A68" s="213"/>
      <c r="B68" s="365"/>
      <c r="C68" s="290"/>
      <c r="D68" s="156"/>
      <c r="E68" s="100" t="s">
        <v>577</v>
      </c>
      <c r="F68" s="335" t="s">
        <v>271</v>
      </c>
      <c r="G68" s="335"/>
      <c r="H68" s="101">
        <v>19000</v>
      </c>
      <c r="I68" s="101">
        <v>7832.64</v>
      </c>
      <c r="J68" s="178">
        <f aca="true" t="shared" si="1" ref="J68:J131">I68/H68%</f>
        <v>41.224421052631584</v>
      </c>
    </row>
    <row r="69" spans="1:10" ht="15.75">
      <c r="A69" s="217" t="s">
        <v>275</v>
      </c>
      <c r="B69" s="373"/>
      <c r="C69" s="299"/>
      <c r="D69" s="148"/>
      <c r="E69" s="149" t="s">
        <v>276</v>
      </c>
      <c r="F69" s="280" t="s">
        <v>277</v>
      </c>
      <c r="G69" s="280"/>
      <c r="H69" s="150">
        <f>H70+H73+H135+H161+H164</f>
        <v>3308916</v>
      </c>
      <c r="I69" s="150">
        <f>I70+I73+I135+I161+I164</f>
        <v>206493.62</v>
      </c>
      <c r="J69" s="194">
        <f t="shared" si="1"/>
        <v>6.240521669332192</v>
      </c>
    </row>
    <row r="70" spans="1:10" ht="15">
      <c r="A70" s="213"/>
      <c r="B70" s="371" t="s">
        <v>278</v>
      </c>
      <c r="C70" s="295"/>
      <c r="D70" s="152"/>
      <c r="E70" s="153" t="s">
        <v>279</v>
      </c>
      <c r="F70" s="296" t="s">
        <v>280</v>
      </c>
      <c r="G70" s="296"/>
      <c r="H70" s="154">
        <f>H71</f>
        <v>140000</v>
      </c>
      <c r="I70" s="154">
        <v>0</v>
      </c>
      <c r="J70" s="179">
        <f t="shared" si="1"/>
        <v>0</v>
      </c>
    </row>
    <row r="71" spans="1:10" ht="30">
      <c r="A71" s="213"/>
      <c r="B71" s="372"/>
      <c r="C71" s="297"/>
      <c r="D71" s="155" t="s">
        <v>281</v>
      </c>
      <c r="E71" s="100" t="s">
        <v>304</v>
      </c>
      <c r="F71" s="335" t="s">
        <v>280</v>
      </c>
      <c r="G71" s="335"/>
      <c r="H71" s="101">
        <v>140000</v>
      </c>
      <c r="I71" s="101">
        <v>0</v>
      </c>
      <c r="J71" s="178">
        <f t="shared" si="1"/>
        <v>0</v>
      </c>
    </row>
    <row r="72" spans="1:10" ht="30">
      <c r="A72" s="218"/>
      <c r="B72" s="367"/>
      <c r="C72" s="292"/>
      <c r="D72" s="50"/>
      <c r="E72" s="53" t="s">
        <v>305</v>
      </c>
      <c r="F72" s="293" t="s">
        <v>280</v>
      </c>
      <c r="G72" s="293"/>
      <c r="H72" s="110">
        <v>140000</v>
      </c>
      <c r="I72" s="110">
        <v>0</v>
      </c>
      <c r="J72" s="178">
        <f t="shared" si="1"/>
        <v>0</v>
      </c>
    </row>
    <row r="73" spans="1:10" ht="16.5" customHeight="1">
      <c r="A73" s="219"/>
      <c r="B73" s="370" t="s">
        <v>306</v>
      </c>
      <c r="C73" s="253"/>
      <c r="D73" s="169"/>
      <c r="E73" s="170" t="s">
        <v>307</v>
      </c>
      <c r="F73" s="254" t="s">
        <v>308</v>
      </c>
      <c r="G73" s="254"/>
      <c r="H73" s="147">
        <f>H74+H97</f>
        <v>898116</v>
      </c>
      <c r="I73" s="147">
        <f>I74+I97</f>
        <v>80616.09</v>
      </c>
      <c r="J73" s="179">
        <f t="shared" si="1"/>
        <v>8.976133372526489</v>
      </c>
    </row>
    <row r="74" spans="1:10" ht="16.5" customHeight="1">
      <c r="A74" s="213"/>
      <c r="B74" s="238"/>
      <c r="C74" s="9"/>
      <c r="D74" s="159"/>
      <c r="E74" s="171" t="s">
        <v>1267</v>
      </c>
      <c r="F74" s="96"/>
      <c r="G74" s="96"/>
      <c r="H74" s="96">
        <f>H75+H77+H79+H81+H83+H85+H87+H89+H91+H93+H95</f>
        <v>86361</v>
      </c>
      <c r="I74" s="96">
        <f>I75+I77+I79+I81+I83+I85+I87+I89+I91+I93+I95</f>
        <v>34639.799999999996</v>
      </c>
      <c r="J74" s="178">
        <f t="shared" si="1"/>
        <v>40.11046653003091</v>
      </c>
    </row>
    <row r="75" spans="1:10" ht="16.5" customHeight="1">
      <c r="A75" s="213"/>
      <c r="B75" s="369"/>
      <c r="C75" s="248"/>
      <c r="D75" s="155" t="s">
        <v>249</v>
      </c>
      <c r="E75" s="100" t="s">
        <v>250</v>
      </c>
      <c r="F75" s="335" t="s">
        <v>309</v>
      </c>
      <c r="G75" s="335"/>
      <c r="H75" s="101">
        <v>1200</v>
      </c>
      <c r="I75" s="101">
        <v>502.32</v>
      </c>
      <c r="J75" s="178">
        <f t="shared" si="1"/>
        <v>41.86</v>
      </c>
    </row>
    <row r="76" spans="1:10" ht="16.5" customHeight="1">
      <c r="A76" s="213"/>
      <c r="B76" s="365"/>
      <c r="C76" s="290"/>
      <c r="D76" s="156"/>
      <c r="E76" s="100" t="s">
        <v>310</v>
      </c>
      <c r="F76" s="335" t="s">
        <v>309</v>
      </c>
      <c r="G76" s="335"/>
      <c r="H76" s="101">
        <v>1200</v>
      </c>
      <c r="I76" s="101">
        <v>502.32</v>
      </c>
      <c r="J76" s="178">
        <f t="shared" si="1"/>
        <v>41.86</v>
      </c>
    </row>
    <row r="77" spans="1:10" ht="16.5" customHeight="1">
      <c r="A77" s="213"/>
      <c r="B77" s="365"/>
      <c r="C77" s="290"/>
      <c r="D77" s="155" t="s">
        <v>253</v>
      </c>
      <c r="E77" s="100" t="s">
        <v>254</v>
      </c>
      <c r="F77" s="335" t="s">
        <v>311</v>
      </c>
      <c r="G77" s="335"/>
      <c r="H77" s="101">
        <v>49896</v>
      </c>
      <c r="I77" s="101">
        <v>23028.6</v>
      </c>
      <c r="J77" s="178">
        <f t="shared" si="1"/>
        <v>46.15319865319865</v>
      </c>
    </row>
    <row r="78" spans="1:10" ht="16.5" customHeight="1">
      <c r="A78" s="213"/>
      <c r="B78" s="365"/>
      <c r="C78" s="290"/>
      <c r="D78" s="156"/>
      <c r="E78" s="100" t="s">
        <v>310</v>
      </c>
      <c r="F78" s="335" t="s">
        <v>311</v>
      </c>
      <c r="G78" s="335"/>
      <c r="H78" s="101">
        <v>49896</v>
      </c>
      <c r="I78" s="101">
        <v>23028.6</v>
      </c>
      <c r="J78" s="178">
        <f t="shared" si="1"/>
        <v>46.15319865319865</v>
      </c>
    </row>
    <row r="79" spans="1:10" ht="16.5" customHeight="1">
      <c r="A79" s="213"/>
      <c r="B79" s="365"/>
      <c r="C79" s="290"/>
      <c r="D79" s="155" t="s">
        <v>256</v>
      </c>
      <c r="E79" s="100" t="s">
        <v>257</v>
      </c>
      <c r="F79" s="335">
        <v>23180</v>
      </c>
      <c r="G79" s="335"/>
      <c r="H79" s="101">
        <v>4150</v>
      </c>
      <c r="I79" s="101">
        <v>0</v>
      </c>
      <c r="J79" s="178">
        <f t="shared" si="1"/>
        <v>0</v>
      </c>
    </row>
    <row r="80" spans="1:10" ht="16.5" customHeight="1">
      <c r="A80" s="213"/>
      <c r="B80" s="365"/>
      <c r="C80" s="290"/>
      <c r="D80" s="156"/>
      <c r="E80" s="100" t="s">
        <v>310</v>
      </c>
      <c r="F80" s="335" t="s">
        <v>312</v>
      </c>
      <c r="G80" s="335"/>
      <c r="H80" s="101">
        <v>4150</v>
      </c>
      <c r="I80" s="101">
        <v>0</v>
      </c>
      <c r="J80" s="178">
        <f t="shared" si="1"/>
        <v>0</v>
      </c>
    </row>
    <row r="81" spans="1:10" ht="16.5" customHeight="1">
      <c r="A81" s="229"/>
      <c r="B81" s="367"/>
      <c r="C81" s="292"/>
      <c r="D81" s="190" t="s">
        <v>259</v>
      </c>
      <c r="E81" s="53" t="s">
        <v>260</v>
      </c>
      <c r="F81" s="293" t="s">
        <v>315</v>
      </c>
      <c r="G81" s="293"/>
      <c r="H81" s="110">
        <v>8500</v>
      </c>
      <c r="I81" s="110">
        <v>3636.92</v>
      </c>
      <c r="J81" s="191">
        <f t="shared" si="1"/>
        <v>42.78729411764706</v>
      </c>
    </row>
    <row r="82" spans="1:10" ht="16.5" customHeight="1">
      <c r="A82" s="230"/>
      <c r="B82" s="368"/>
      <c r="C82" s="287"/>
      <c r="D82" s="158"/>
      <c r="E82" s="115" t="s">
        <v>310</v>
      </c>
      <c r="F82" s="348" t="s">
        <v>315</v>
      </c>
      <c r="G82" s="348"/>
      <c r="H82" s="116">
        <v>8500</v>
      </c>
      <c r="I82" s="116">
        <v>3636.92</v>
      </c>
      <c r="J82" s="189">
        <f t="shared" si="1"/>
        <v>42.78729411764706</v>
      </c>
    </row>
    <row r="83" spans="1:10" ht="16.5" customHeight="1">
      <c r="A83" s="213"/>
      <c r="B83" s="365"/>
      <c r="C83" s="290"/>
      <c r="D83" s="155" t="s">
        <v>262</v>
      </c>
      <c r="E83" s="100" t="s">
        <v>263</v>
      </c>
      <c r="F83" s="335" t="s">
        <v>316</v>
      </c>
      <c r="G83" s="335"/>
      <c r="H83" s="101">
        <v>1324</v>
      </c>
      <c r="I83" s="101">
        <v>566.48</v>
      </c>
      <c r="J83" s="178">
        <f t="shared" si="1"/>
        <v>42.78549848942598</v>
      </c>
    </row>
    <row r="84" spans="1:10" ht="16.5" customHeight="1">
      <c r="A84" s="213"/>
      <c r="B84" s="365"/>
      <c r="C84" s="290"/>
      <c r="D84" s="156"/>
      <c r="E84" s="100" t="s">
        <v>310</v>
      </c>
      <c r="F84" s="335" t="s">
        <v>316</v>
      </c>
      <c r="G84" s="335"/>
      <c r="H84" s="101">
        <v>1324</v>
      </c>
      <c r="I84" s="101">
        <v>566.48</v>
      </c>
      <c r="J84" s="178">
        <f t="shared" si="1"/>
        <v>42.78549848942598</v>
      </c>
    </row>
    <row r="85" spans="1:10" ht="16.5" customHeight="1">
      <c r="A85" s="213"/>
      <c r="B85" s="365"/>
      <c r="C85" s="290"/>
      <c r="D85" s="155" t="s">
        <v>237</v>
      </c>
      <c r="E85" s="100" t="s">
        <v>229</v>
      </c>
      <c r="F85" s="335" t="str">
        <f>F86</f>
        <v>17 822,00</v>
      </c>
      <c r="G85" s="335"/>
      <c r="H85" s="101">
        <v>14999</v>
      </c>
      <c r="I85" s="101">
        <v>2616.48</v>
      </c>
      <c r="J85" s="178">
        <f t="shared" si="1"/>
        <v>17.4443629575305</v>
      </c>
    </row>
    <row r="86" spans="1:10" ht="16.5" customHeight="1">
      <c r="A86" s="213"/>
      <c r="B86" s="365"/>
      <c r="C86" s="290"/>
      <c r="D86" s="156"/>
      <c r="E86" s="100" t="s">
        <v>310</v>
      </c>
      <c r="F86" s="335" t="s">
        <v>320</v>
      </c>
      <c r="G86" s="335"/>
      <c r="H86" s="101">
        <v>14999</v>
      </c>
      <c r="I86" s="101">
        <v>2616.48</v>
      </c>
      <c r="J86" s="178">
        <f t="shared" si="1"/>
        <v>17.4443629575305</v>
      </c>
    </row>
    <row r="87" spans="1:10" ht="16.5" customHeight="1">
      <c r="A87" s="260"/>
      <c r="B87" s="366"/>
      <c r="C87" s="225"/>
      <c r="D87" s="190" t="s">
        <v>267</v>
      </c>
      <c r="E87" s="53" t="s">
        <v>268</v>
      </c>
      <c r="F87" s="293" t="s">
        <v>341</v>
      </c>
      <c r="G87" s="293"/>
      <c r="H87" s="110">
        <v>210</v>
      </c>
      <c r="I87" s="110">
        <v>130</v>
      </c>
      <c r="J87" s="191">
        <f t="shared" si="1"/>
        <v>61.904761904761905</v>
      </c>
    </row>
    <row r="88" spans="1:10" ht="16.5" customHeight="1">
      <c r="A88" s="246"/>
      <c r="B88" s="363"/>
      <c r="C88" s="364"/>
      <c r="D88" s="242"/>
      <c r="E88" s="128" t="s">
        <v>310</v>
      </c>
      <c r="F88" s="353" t="s">
        <v>341</v>
      </c>
      <c r="G88" s="353"/>
      <c r="H88" s="129">
        <v>210</v>
      </c>
      <c r="I88" s="129">
        <v>130</v>
      </c>
      <c r="J88" s="243">
        <f t="shared" si="1"/>
        <v>61.904761904761905</v>
      </c>
    </row>
    <row r="89" spans="1:10" ht="16.5" customHeight="1">
      <c r="A89" s="173"/>
      <c r="B89" s="247"/>
      <c r="C89" s="248"/>
      <c r="D89" s="166" t="s">
        <v>242</v>
      </c>
      <c r="E89" s="115" t="s">
        <v>243</v>
      </c>
      <c r="F89" s="348" t="str">
        <f>F90</f>
        <v>2 700,00</v>
      </c>
      <c r="G89" s="348"/>
      <c r="H89" s="116">
        <v>1923</v>
      </c>
      <c r="I89" s="116">
        <v>100</v>
      </c>
      <c r="J89" s="189">
        <f t="shared" si="1"/>
        <v>5.200208008320333</v>
      </c>
    </row>
    <row r="90" spans="1:10" ht="16.5" customHeight="1">
      <c r="A90" s="99"/>
      <c r="B90" s="340"/>
      <c r="C90" s="290"/>
      <c r="D90" s="156"/>
      <c r="E90" s="100" t="s">
        <v>310</v>
      </c>
      <c r="F90" s="335" t="s">
        <v>343</v>
      </c>
      <c r="G90" s="335"/>
      <c r="H90" s="101">
        <v>1923</v>
      </c>
      <c r="I90" s="101">
        <v>100</v>
      </c>
      <c r="J90" s="178">
        <f t="shared" si="1"/>
        <v>5.200208008320333</v>
      </c>
    </row>
    <row r="91" spans="1:10" ht="16.5" customHeight="1">
      <c r="A91" s="99"/>
      <c r="B91" s="340"/>
      <c r="C91" s="290"/>
      <c r="D91" s="155" t="s">
        <v>346</v>
      </c>
      <c r="E91" s="100" t="s">
        <v>347</v>
      </c>
      <c r="F91" s="335" t="s">
        <v>348</v>
      </c>
      <c r="G91" s="335"/>
      <c r="H91" s="101">
        <v>100</v>
      </c>
      <c r="I91" s="101">
        <v>0</v>
      </c>
      <c r="J91" s="178">
        <f t="shared" si="1"/>
        <v>0</v>
      </c>
    </row>
    <row r="92" spans="1:10" ht="16.5" customHeight="1">
      <c r="A92" s="99"/>
      <c r="B92" s="340"/>
      <c r="C92" s="290"/>
      <c r="D92" s="156"/>
      <c r="E92" s="100" t="s">
        <v>310</v>
      </c>
      <c r="F92" s="335" t="s">
        <v>348</v>
      </c>
      <c r="G92" s="335"/>
      <c r="H92" s="101">
        <v>100</v>
      </c>
      <c r="I92" s="101">
        <v>0</v>
      </c>
      <c r="J92" s="178">
        <f t="shared" si="1"/>
        <v>0</v>
      </c>
    </row>
    <row r="93" spans="1:10" ht="16.5" customHeight="1">
      <c r="A93" s="99"/>
      <c r="B93" s="340"/>
      <c r="C93" s="290"/>
      <c r="D93" s="155" t="s">
        <v>217</v>
      </c>
      <c r="E93" s="100" t="s">
        <v>218</v>
      </c>
      <c r="F93" s="335" t="str">
        <f>F94</f>
        <v>200,00</v>
      </c>
      <c r="G93" s="335"/>
      <c r="H93" s="101">
        <v>777</v>
      </c>
      <c r="I93" s="101">
        <v>777</v>
      </c>
      <c r="J93" s="178">
        <f t="shared" si="1"/>
        <v>100</v>
      </c>
    </row>
    <row r="94" spans="1:10" ht="21" customHeight="1">
      <c r="A94" s="99"/>
      <c r="B94" s="340"/>
      <c r="C94" s="290"/>
      <c r="D94" s="156"/>
      <c r="E94" s="100" t="s">
        <v>310</v>
      </c>
      <c r="F94" s="335" t="s">
        <v>350</v>
      </c>
      <c r="G94" s="335"/>
      <c r="H94" s="101">
        <v>777</v>
      </c>
      <c r="I94" s="101">
        <v>777</v>
      </c>
      <c r="J94" s="178">
        <f t="shared" si="1"/>
        <v>100</v>
      </c>
    </row>
    <row r="95" spans="1:10" ht="15">
      <c r="A95" s="99"/>
      <c r="B95" s="340"/>
      <c r="C95" s="290"/>
      <c r="D95" s="155" t="s">
        <v>272</v>
      </c>
      <c r="E95" s="100" t="s">
        <v>273</v>
      </c>
      <c r="F95" s="335" t="s">
        <v>351</v>
      </c>
      <c r="G95" s="335"/>
      <c r="H95" s="101">
        <v>3282</v>
      </c>
      <c r="I95" s="101">
        <v>3282</v>
      </c>
      <c r="J95" s="178">
        <f t="shared" si="1"/>
        <v>100</v>
      </c>
    </row>
    <row r="96" spans="1:10" ht="21" customHeight="1">
      <c r="A96" s="99"/>
      <c r="B96" s="340"/>
      <c r="C96" s="290"/>
      <c r="D96" s="156"/>
      <c r="E96" s="100" t="s">
        <v>310</v>
      </c>
      <c r="F96" s="335" t="s">
        <v>351</v>
      </c>
      <c r="G96" s="335"/>
      <c r="H96" s="101">
        <v>3282</v>
      </c>
      <c r="I96" s="101">
        <v>3282</v>
      </c>
      <c r="J96" s="178">
        <f t="shared" si="1"/>
        <v>100</v>
      </c>
    </row>
    <row r="97" spans="1:10" ht="15">
      <c r="A97" s="99"/>
      <c r="B97" s="18"/>
      <c r="C97" s="17"/>
      <c r="D97" s="156"/>
      <c r="E97" s="167" t="s">
        <v>1266</v>
      </c>
      <c r="F97" s="101"/>
      <c r="G97" s="101"/>
      <c r="H97" s="101">
        <f>H98+H100+H102+H104+H108+H116+H124+H128+H130+H133</f>
        <v>811755</v>
      </c>
      <c r="I97" s="101">
        <f>I98+I100+I102+I104+I108+I116+I124+I128+I130+I133</f>
        <v>45976.29000000001</v>
      </c>
      <c r="J97" s="178">
        <f t="shared" si="1"/>
        <v>5.663813589075523</v>
      </c>
    </row>
    <row r="98" spans="1:10" ht="15">
      <c r="A98" s="99"/>
      <c r="B98" s="18"/>
      <c r="C98" s="17"/>
      <c r="D98" s="155" t="s">
        <v>256</v>
      </c>
      <c r="E98" s="100" t="s">
        <v>257</v>
      </c>
      <c r="F98" s="101"/>
      <c r="G98" s="101"/>
      <c r="H98" s="101">
        <v>1975</v>
      </c>
      <c r="I98" s="101">
        <v>1473.03</v>
      </c>
      <c r="J98" s="178">
        <f t="shared" si="1"/>
        <v>74.58379746835443</v>
      </c>
    </row>
    <row r="99" spans="1:10" ht="15">
      <c r="A99" s="99"/>
      <c r="B99" s="18"/>
      <c r="C99" s="17"/>
      <c r="D99" s="23"/>
      <c r="E99" s="100" t="s">
        <v>313</v>
      </c>
      <c r="F99" s="335" t="s">
        <v>314</v>
      </c>
      <c r="G99" s="335"/>
      <c r="H99" s="101">
        <v>1975</v>
      </c>
      <c r="I99" s="101">
        <v>1473.03</v>
      </c>
      <c r="J99" s="178">
        <f t="shared" si="1"/>
        <v>74.58379746835443</v>
      </c>
    </row>
    <row r="100" spans="1:10" ht="15">
      <c r="A100" s="99"/>
      <c r="B100" s="18"/>
      <c r="C100" s="19"/>
      <c r="D100" s="24">
        <v>4110</v>
      </c>
      <c r="E100" s="20" t="s">
        <v>260</v>
      </c>
      <c r="F100" s="101"/>
      <c r="G100" s="101"/>
      <c r="H100" s="101">
        <v>224</v>
      </c>
      <c r="I100" s="101">
        <v>223.75</v>
      </c>
      <c r="J100" s="178">
        <f t="shared" si="1"/>
        <v>99.88839285714285</v>
      </c>
    </row>
    <row r="101" spans="1:10" ht="15">
      <c r="A101" s="102"/>
      <c r="B101" s="18"/>
      <c r="C101" s="172"/>
      <c r="D101" s="52"/>
      <c r="E101" s="53" t="s">
        <v>313</v>
      </c>
      <c r="F101" s="110"/>
      <c r="G101" s="110"/>
      <c r="H101" s="110">
        <v>224</v>
      </c>
      <c r="I101" s="110">
        <v>223.75</v>
      </c>
      <c r="J101" s="178">
        <f t="shared" si="1"/>
        <v>99.88839285714285</v>
      </c>
    </row>
    <row r="102" spans="1:10" ht="15">
      <c r="A102" s="173"/>
      <c r="B102" s="18"/>
      <c r="C102" s="19"/>
      <c r="D102" s="168">
        <v>4120</v>
      </c>
      <c r="E102" s="58" t="s">
        <v>263</v>
      </c>
      <c r="F102" s="142"/>
      <c r="G102" s="142"/>
      <c r="H102" s="142">
        <v>37</v>
      </c>
      <c r="I102" s="142">
        <v>36.09</v>
      </c>
      <c r="J102" s="178">
        <f t="shared" si="1"/>
        <v>97.54054054054055</v>
      </c>
    </row>
    <row r="103" spans="1:10" ht="15">
      <c r="A103" s="99"/>
      <c r="B103" s="18"/>
      <c r="C103" s="17"/>
      <c r="D103" s="27"/>
      <c r="E103" s="100" t="s">
        <v>313</v>
      </c>
      <c r="F103" s="101"/>
      <c r="G103" s="101"/>
      <c r="H103" s="101">
        <v>37</v>
      </c>
      <c r="I103" s="101">
        <v>36.09</v>
      </c>
      <c r="J103" s="178">
        <f t="shared" si="1"/>
        <v>97.54054054054055</v>
      </c>
    </row>
    <row r="104" spans="1:10" ht="15">
      <c r="A104" s="99"/>
      <c r="B104" s="18"/>
      <c r="C104" s="17"/>
      <c r="D104" s="155" t="s">
        <v>317</v>
      </c>
      <c r="E104" s="100" t="s">
        <v>318</v>
      </c>
      <c r="F104" s="335" t="s">
        <v>241</v>
      </c>
      <c r="G104" s="335"/>
      <c r="H104" s="101">
        <v>3500</v>
      </c>
      <c r="I104" s="101">
        <v>3084</v>
      </c>
      <c r="J104" s="178">
        <f t="shared" si="1"/>
        <v>88.11428571428571</v>
      </c>
    </row>
    <row r="105" spans="1:10" ht="15">
      <c r="A105" s="99"/>
      <c r="B105" s="18"/>
      <c r="C105" s="17"/>
      <c r="D105" s="156"/>
      <c r="E105" s="100" t="s">
        <v>730</v>
      </c>
      <c r="F105" s="335" t="s">
        <v>241</v>
      </c>
      <c r="G105" s="335"/>
      <c r="H105" s="101">
        <v>3500</v>
      </c>
      <c r="I105" s="101">
        <v>3084</v>
      </c>
      <c r="J105" s="178">
        <f t="shared" si="1"/>
        <v>88.11428571428571</v>
      </c>
    </row>
    <row r="106" spans="1:10" ht="15">
      <c r="A106" s="99"/>
      <c r="B106" s="18"/>
      <c r="C106" s="17"/>
      <c r="D106" s="156"/>
      <c r="E106" s="100" t="s">
        <v>748</v>
      </c>
      <c r="F106" s="101"/>
      <c r="G106" s="101"/>
      <c r="H106" s="101"/>
      <c r="I106" s="101">
        <v>584</v>
      </c>
      <c r="J106" s="178"/>
    </row>
    <row r="107" spans="1:10" ht="15">
      <c r="A107" s="99"/>
      <c r="B107" s="18"/>
      <c r="C107" s="17"/>
      <c r="D107" s="156"/>
      <c r="E107" s="100" t="s">
        <v>749</v>
      </c>
      <c r="F107" s="101"/>
      <c r="G107" s="101"/>
      <c r="H107" s="101"/>
      <c r="I107" s="101">
        <v>2500</v>
      </c>
      <c r="J107" s="178"/>
    </row>
    <row r="108" spans="1:10" ht="15">
      <c r="A108" s="99"/>
      <c r="B108" s="18"/>
      <c r="C108" s="17"/>
      <c r="D108" s="155" t="s">
        <v>237</v>
      </c>
      <c r="E108" s="100" t="s">
        <v>229</v>
      </c>
      <c r="F108" s="101"/>
      <c r="G108" s="101"/>
      <c r="H108" s="101">
        <f>H109+H111+H112+H113+H114+H115</f>
        <v>22575</v>
      </c>
      <c r="I108" s="101">
        <f>I109</f>
        <v>3945.83</v>
      </c>
      <c r="J108" s="178">
        <f t="shared" si="1"/>
        <v>17.47875968992248</v>
      </c>
    </row>
    <row r="109" spans="1:10" ht="15">
      <c r="A109" s="99"/>
      <c r="B109" s="18"/>
      <c r="C109" s="17"/>
      <c r="D109" s="156"/>
      <c r="E109" s="100" t="s">
        <v>319</v>
      </c>
      <c r="F109" s="335" t="s">
        <v>271</v>
      </c>
      <c r="G109" s="335"/>
      <c r="H109" s="101">
        <v>6500</v>
      </c>
      <c r="I109" s="101">
        <v>3945.83</v>
      </c>
      <c r="J109" s="178">
        <f t="shared" si="1"/>
        <v>60.70507692307692</v>
      </c>
    </row>
    <row r="110" spans="1:10" ht="15">
      <c r="A110" s="99"/>
      <c r="B110" s="18"/>
      <c r="C110" s="17"/>
      <c r="D110" s="156"/>
      <c r="E110" s="100" t="s">
        <v>750</v>
      </c>
      <c r="F110" s="101"/>
      <c r="G110" s="101"/>
      <c r="H110" s="101"/>
      <c r="I110" s="101">
        <v>3945.83</v>
      </c>
      <c r="J110" s="178"/>
    </row>
    <row r="111" spans="1:10" ht="33" customHeight="1">
      <c r="A111" s="99"/>
      <c r="B111" s="18"/>
      <c r="C111" s="17"/>
      <c r="D111" s="156"/>
      <c r="E111" s="100" t="s">
        <v>321</v>
      </c>
      <c r="F111" s="335" t="s">
        <v>322</v>
      </c>
      <c r="G111" s="335"/>
      <c r="H111" s="101">
        <v>5260</v>
      </c>
      <c r="I111" s="101">
        <v>0</v>
      </c>
      <c r="J111" s="178">
        <f t="shared" si="1"/>
        <v>0</v>
      </c>
    </row>
    <row r="112" spans="1:10" ht="18" customHeight="1">
      <c r="A112" s="183"/>
      <c r="B112" s="82"/>
      <c r="C112" s="172"/>
      <c r="D112" s="50"/>
      <c r="E112" s="53" t="s">
        <v>323</v>
      </c>
      <c r="F112" s="293" t="s">
        <v>324</v>
      </c>
      <c r="G112" s="293"/>
      <c r="H112" s="110">
        <v>1815</v>
      </c>
      <c r="I112" s="110">
        <v>0</v>
      </c>
      <c r="J112" s="191">
        <f t="shared" si="1"/>
        <v>0</v>
      </c>
    </row>
    <row r="113" spans="1:10" ht="18.75" customHeight="1">
      <c r="A113" s="185"/>
      <c r="B113" s="195"/>
      <c r="C113" s="157"/>
      <c r="D113" s="158"/>
      <c r="E113" s="115" t="s">
        <v>326</v>
      </c>
      <c r="F113" s="348" t="s">
        <v>327</v>
      </c>
      <c r="G113" s="348"/>
      <c r="H113" s="116">
        <v>2500</v>
      </c>
      <c r="I113" s="116">
        <v>0</v>
      </c>
      <c r="J113" s="189">
        <f t="shared" si="1"/>
        <v>0</v>
      </c>
    </row>
    <row r="114" spans="1:10" ht="30">
      <c r="A114" s="99"/>
      <c r="B114" s="18"/>
      <c r="C114" s="17"/>
      <c r="D114" s="156"/>
      <c r="E114" s="100" t="s">
        <v>328</v>
      </c>
      <c r="F114" s="335" t="s">
        <v>329</v>
      </c>
      <c r="G114" s="335"/>
      <c r="H114" s="101">
        <v>4000</v>
      </c>
      <c r="I114" s="101">
        <v>0</v>
      </c>
      <c r="J114" s="178">
        <f t="shared" si="1"/>
        <v>0</v>
      </c>
    </row>
    <row r="115" spans="1:10" ht="15">
      <c r="A115" s="99"/>
      <c r="B115" s="18"/>
      <c r="C115" s="17"/>
      <c r="D115" s="156"/>
      <c r="E115" s="100" t="s">
        <v>330</v>
      </c>
      <c r="F115" s="335" t="s">
        <v>327</v>
      </c>
      <c r="G115" s="335"/>
      <c r="H115" s="101">
        <v>2500</v>
      </c>
      <c r="I115" s="101">
        <v>0</v>
      </c>
      <c r="J115" s="178">
        <f t="shared" si="1"/>
        <v>0</v>
      </c>
    </row>
    <row r="116" spans="1:10" ht="15">
      <c r="A116" s="99"/>
      <c r="B116" s="18"/>
      <c r="C116" s="17"/>
      <c r="D116" s="155" t="s">
        <v>331</v>
      </c>
      <c r="E116" s="100" t="s">
        <v>332</v>
      </c>
      <c r="F116" s="335" t="s">
        <v>333</v>
      </c>
      <c r="G116" s="335"/>
      <c r="H116" s="101">
        <f>H117+H121+H122+H123</f>
        <v>62183</v>
      </c>
      <c r="I116" s="101">
        <f>I117</f>
        <v>36113.37</v>
      </c>
      <c r="J116" s="178">
        <f t="shared" si="1"/>
        <v>58.07595323480694</v>
      </c>
    </row>
    <row r="117" spans="1:10" ht="15">
      <c r="A117" s="99"/>
      <c r="B117" s="18"/>
      <c r="C117" s="17"/>
      <c r="D117" s="156"/>
      <c r="E117" s="100" t="s">
        <v>730</v>
      </c>
      <c r="F117" s="335" t="s">
        <v>334</v>
      </c>
      <c r="G117" s="335"/>
      <c r="H117" s="101">
        <v>45000</v>
      </c>
      <c r="I117" s="101">
        <v>36113.37</v>
      </c>
      <c r="J117" s="178">
        <f t="shared" si="1"/>
        <v>80.25193333333334</v>
      </c>
    </row>
    <row r="118" spans="1:10" ht="15">
      <c r="A118" s="99"/>
      <c r="B118" s="18"/>
      <c r="C118" s="17"/>
      <c r="D118" s="156"/>
      <c r="E118" s="100" t="s">
        <v>751</v>
      </c>
      <c r="F118" s="101"/>
      <c r="G118" s="101"/>
      <c r="H118" s="101"/>
      <c r="I118" s="101">
        <v>442.8</v>
      </c>
      <c r="J118" s="178"/>
    </row>
    <row r="119" spans="1:10" ht="15">
      <c r="A119" s="99"/>
      <c r="B119" s="18"/>
      <c r="C119" s="17"/>
      <c r="D119" s="156"/>
      <c r="E119" s="100" t="s">
        <v>752</v>
      </c>
      <c r="F119" s="101"/>
      <c r="G119" s="101"/>
      <c r="H119" s="101"/>
      <c r="I119" s="101">
        <v>24165.85</v>
      </c>
      <c r="J119" s="178"/>
    </row>
    <row r="120" spans="1:10" ht="18.75" customHeight="1">
      <c r="A120" s="102"/>
      <c r="B120" s="18"/>
      <c r="C120" s="172"/>
      <c r="D120" s="23"/>
      <c r="E120" s="53" t="s">
        <v>753</v>
      </c>
      <c r="F120" s="110"/>
      <c r="G120" s="110"/>
      <c r="H120" s="110"/>
      <c r="I120" s="110">
        <v>11504.72</v>
      </c>
      <c r="J120" s="191"/>
    </row>
    <row r="121" spans="1:10" ht="19.5" customHeight="1">
      <c r="A121" s="246"/>
      <c r="B121" s="18"/>
      <c r="C121" s="258"/>
      <c r="D121" s="27"/>
      <c r="E121" s="128" t="s">
        <v>335</v>
      </c>
      <c r="F121" s="353" t="s">
        <v>336</v>
      </c>
      <c r="G121" s="353"/>
      <c r="H121" s="129">
        <v>10694</v>
      </c>
      <c r="I121" s="129">
        <v>0</v>
      </c>
      <c r="J121" s="243">
        <f t="shared" si="1"/>
        <v>0</v>
      </c>
    </row>
    <row r="122" spans="1:10" ht="17.25" customHeight="1">
      <c r="A122" s="173"/>
      <c r="B122" s="18"/>
      <c r="C122" s="157"/>
      <c r="D122" s="25"/>
      <c r="E122" s="115" t="s">
        <v>337</v>
      </c>
      <c r="F122" s="348" t="s">
        <v>338</v>
      </c>
      <c r="G122" s="348"/>
      <c r="H122" s="116">
        <v>5689</v>
      </c>
      <c r="I122" s="116">
        <v>0</v>
      </c>
      <c r="J122" s="189">
        <f t="shared" si="1"/>
        <v>0</v>
      </c>
    </row>
    <row r="123" spans="1:10" ht="19.5" customHeight="1">
      <c r="A123" s="99"/>
      <c r="B123" s="18"/>
      <c r="C123" s="17"/>
      <c r="D123" s="156"/>
      <c r="E123" s="100" t="s">
        <v>339</v>
      </c>
      <c r="F123" s="335" t="s">
        <v>340</v>
      </c>
      <c r="G123" s="335"/>
      <c r="H123" s="101">
        <v>800</v>
      </c>
      <c r="I123" s="101">
        <v>0</v>
      </c>
      <c r="J123" s="178">
        <f t="shared" si="1"/>
        <v>0</v>
      </c>
    </row>
    <row r="124" spans="1:10" ht="15">
      <c r="A124" s="99"/>
      <c r="B124" s="18"/>
      <c r="C124" s="17"/>
      <c r="D124" s="155" t="s">
        <v>242</v>
      </c>
      <c r="E124" s="100" t="s">
        <v>243</v>
      </c>
      <c r="F124" s="101"/>
      <c r="G124" s="101"/>
      <c r="H124" s="101">
        <f>H125+H127</f>
        <v>19443</v>
      </c>
      <c r="I124" s="101">
        <f>I125+I127</f>
        <v>608.22</v>
      </c>
      <c r="J124" s="178">
        <f t="shared" si="1"/>
        <v>3.12822095355655</v>
      </c>
    </row>
    <row r="125" spans="1:10" ht="15">
      <c r="A125" s="99"/>
      <c r="B125" s="18"/>
      <c r="C125" s="17"/>
      <c r="D125" s="156"/>
      <c r="E125" s="100" t="s">
        <v>319</v>
      </c>
      <c r="F125" s="335" t="s">
        <v>342</v>
      </c>
      <c r="G125" s="335"/>
      <c r="H125" s="101">
        <v>5000</v>
      </c>
      <c r="I125" s="101">
        <v>608.22</v>
      </c>
      <c r="J125" s="178">
        <f t="shared" si="1"/>
        <v>12.1644</v>
      </c>
    </row>
    <row r="126" spans="1:10" ht="21" customHeight="1">
      <c r="A126" s="99"/>
      <c r="B126" s="18"/>
      <c r="C126" s="17"/>
      <c r="D126" s="156"/>
      <c r="E126" s="100" t="s">
        <v>754</v>
      </c>
      <c r="F126" s="101"/>
      <c r="G126" s="101"/>
      <c r="H126" s="101"/>
      <c r="I126" s="101">
        <v>608.22</v>
      </c>
      <c r="J126" s="178"/>
    </row>
    <row r="127" spans="1:10" ht="18.75" customHeight="1">
      <c r="A127" s="99"/>
      <c r="B127" s="18"/>
      <c r="C127" s="17"/>
      <c r="D127" s="156"/>
      <c r="E127" s="100" t="s">
        <v>344</v>
      </c>
      <c r="F127" s="335" t="s">
        <v>345</v>
      </c>
      <c r="G127" s="335"/>
      <c r="H127" s="101">
        <v>14443</v>
      </c>
      <c r="I127" s="101">
        <v>0</v>
      </c>
      <c r="J127" s="178">
        <f t="shared" si="1"/>
        <v>0</v>
      </c>
    </row>
    <row r="128" spans="1:10" ht="15">
      <c r="A128" s="99"/>
      <c r="B128" s="18"/>
      <c r="C128" s="17"/>
      <c r="D128" s="155" t="s">
        <v>217</v>
      </c>
      <c r="E128" s="100" t="s">
        <v>218</v>
      </c>
      <c r="F128" s="101"/>
      <c r="G128" s="101"/>
      <c r="H128" s="101">
        <v>20000</v>
      </c>
      <c r="I128" s="101">
        <v>0</v>
      </c>
      <c r="J128" s="178">
        <f t="shared" si="1"/>
        <v>0</v>
      </c>
    </row>
    <row r="129" spans="1:10" ht="15">
      <c r="A129" s="99"/>
      <c r="B129" s="18"/>
      <c r="C129" s="17"/>
      <c r="D129" s="156"/>
      <c r="E129" s="100" t="s">
        <v>319</v>
      </c>
      <c r="F129" s="335" t="s">
        <v>349</v>
      </c>
      <c r="G129" s="335"/>
      <c r="H129" s="101">
        <v>2000</v>
      </c>
      <c r="I129" s="101">
        <v>0</v>
      </c>
      <c r="J129" s="178">
        <f t="shared" si="1"/>
        <v>0</v>
      </c>
    </row>
    <row r="130" spans="1:10" ht="19.5" customHeight="1">
      <c r="A130" s="99"/>
      <c r="B130" s="18"/>
      <c r="C130" s="17"/>
      <c r="D130" s="155" t="s">
        <v>352</v>
      </c>
      <c r="E130" s="100" t="s">
        <v>353</v>
      </c>
      <c r="F130" s="335" t="s">
        <v>354</v>
      </c>
      <c r="G130" s="335"/>
      <c r="H130" s="101">
        <f>H131+H132</f>
        <v>667640</v>
      </c>
      <c r="I130" s="101">
        <f>I131+I132</f>
        <v>492</v>
      </c>
      <c r="J130" s="178">
        <f t="shared" si="1"/>
        <v>0.0736924090827392</v>
      </c>
    </row>
    <row r="131" spans="1:10" ht="34.5" customHeight="1">
      <c r="A131" s="99"/>
      <c r="B131" s="18"/>
      <c r="C131" s="17"/>
      <c r="D131" s="156"/>
      <c r="E131" s="100" t="s">
        <v>1454</v>
      </c>
      <c r="F131" s="335" t="s">
        <v>354</v>
      </c>
      <c r="G131" s="335"/>
      <c r="H131" s="101">
        <v>26500</v>
      </c>
      <c r="I131" s="101">
        <v>0</v>
      </c>
      <c r="J131" s="178">
        <f t="shared" si="1"/>
        <v>0</v>
      </c>
    </row>
    <row r="132" spans="1:10" ht="18" customHeight="1">
      <c r="A132" s="99"/>
      <c r="B132" s="18"/>
      <c r="C132" s="17"/>
      <c r="D132" s="156"/>
      <c r="E132" s="100" t="s">
        <v>1455</v>
      </c>
      <c r="F132" s="101"/>
      <c r="G132" s="101"/>
      <c r="H132" s="101">
        <v>641140</v>
      </c>
      <c r="I132" s="101">
        <v>492</v>
      </c>
      <c r="J132" s="178">
        <f aca="true" t="shared" si="2" ref="J132:J201">I132/H132%</f>
        <v>0.07673830988551643</v>
      </c>
    </row>
    <row r="133" spans="1:10" ht="17.25" customHeight="1">
      <c r="A133" s="99"/>
      <c r="B133" s="18"/>
      <c r="C133" s="17"/>
      <c r="D133" s="155" t="s">
        <v>355</v>
      </c>
      <c r="E133" s="100" t="s">
        <v>356</v>
      </c>
      <c r="F133" s="335" t="s">
        <v>357</v>
      </c>
      <c r="G133" s="335"/>
      <c r="H133" s="101">
        <v>14178</v>
      </c>
      <c r="I133" s="101">
        <v>0</v>
      </c>
      <c r="J133" s="178">
        <f t="shared" si="2"/>
        <v>0</v>
      </c>
    </row>
    <row r="134" spans="1:10" ht="18.75" customHeight="1">
      <c r="A134" s="99"/>
      <c r="B134" s="18"/>
      <c r="C134" s="17"/>
      <c r="D134" s="156"/>
      <c r="E134" s="100" t="s">
        <v>358</v>
      </c>
      <c r="F134" s="335" t="s">
        <v>357</v>
      </c>
      <c r="G134" s="335"/>
      <c r="H134" s="101">
        <v>14178</v>
      </c>
      <c r="I134" s="101">
        <v>0</v>
      </c>
      <c r="J134" s="178">
        <f t="shared" si="2"/>
        <v>0</v>
      </c>
    </row>
    <row r="135" spans="1:10" ht="16.5" customHeight="1">
      <c r="A135" s="99"/>
      <c r="B135" s="294" t="s">
        <v>359</v>
      </c>
      <c r="C135" s="295"/>
      <c r="D135" s="152"/>
      <c r="E135" s="153" t="s">
        <v>1268</v>
      </c>
      <c r="F135" s="223" t="s">
        <v>360</v>
      </c>
      <c r="G135" s="224"/>
      <c r="H135" s="154">
        <f>H136+H138+H144+H154</f>
        <v>231000</v>
      </c>
      <c r="I135" s="154">
        <f>I136+I138+I144+I154</f>
        <v>116752.53</v>
      </c>
      <c r="J135" s="179">
        <f t="shared" si="2"/>
        <v>50.54222077922078</v>
      </c>
    </row>
    <row r="136" spans="1:10" ht="16.5" customHeight="1">
      <c r="A136" s="99"/>
      <c r="B136" s="342"/>
      <c r="C136" s="297"/>
      <c r="D136" s="155" t="s">
        <v>317</v>
      </c>
      <c r="E136" s="100" t="s">
        <v>318</v>
      </c>
      <c r="F136" s="345" t="s">
        <v>241</v>
      </c>
      <c r="G136" s="347"/>
      <c r="H136" s="101">
        <v>1000</v>
      </c>
      <c r="I136" s="101">
        <v>0</v>
      </c>
      <c r="J136" s="178">
        <f t="shared" si="2"/>
        <v>0</v>
      </c>
    </row>
    <row r="137" spans="1:10" ht="16.5" customHeight="1">
      <c r="A137" s="99"/>
      <c r="B137" s="340"/>
      <c r="C137" s="290"/>
      <c r="D137" s="156"/>
      <c r="E137" s="100" t="s">
        <v>319</v>
      </c>
      <c r="F137" s="345" t="s">
        <v>241</v>
      </c>
      <c r="G137" s="347"/>
      <c r="H137" s="101">
        <v>1000</v>
      </c>
      <c r="I137" s="101">
        <v>0</v>
      </c>
      <c r="J137" s="178">
        <f t="shared" si="2"/>
        <v>0</v>
      </c>
    </row>
    <row r="138" spans="1:10" ht="16.5" customHeight="1">
      <c r="A138" s="99"/>
      <c r="B138" s="340"/>
      <c r="C138" s="290"/>
      <c r="D138" s="155" t="s">
        <v>237</v>
      </c>
      <c r="E138" s="100" t="s">
        <v>229</v>
      </c>
      <c r="F138" s="345" t="s">
        <v>361</v>
      </c>
      <c r="G138" s="347"/>
      <c r="H138" s="101">
        <v>60000</v>
      </c>
      <c r="I138" s="101">
        <v>44840.64</v>
      </c>
      <c r="J138" s="178">
        <f t="shared" si="2"/>
        <v>74.7344</v>
      </c>
    </row>
    <row r="139" spans="1:10" ht="16.5" customHeight="1">
      <c r="A139" s="99"/>
      <c r="B139" s="340"/>
      <c r="C139" s="290"/>
      <c r="D139" s="156"/>
      <c r="E139" s="100" t="s">
        <v>319</v>
      </c>
      <c r="F139" s="335" t="s">
        <v>361</v>
      </c>
      <c r="G139" s="335"/>
      <c r="H139" s="101">
        <v>60000</v>
      </c>
      <c r="I139" s="101">
        <v>44840.64</v>
      </c>
      <c r="J139" s="178">
        <f t="shared" si="2"/>
        <v>74.7344</v>
      </c>
    </row>
    <row r="140" spans="1:10" ht="16.5" customHeight="1">
      <c r="A140" s="99"/>
      <c r="B140" s="3"/>
      <c r="C140" s="4"/>
      <c r="D140" s="156"/>
      <c r="E140" s="100" t="s">
        <v>282</v>
      </c>
      <c r="F140" s="101"/>
      <c r="G140" s="101"/>
      <c r="H140" s="101"/>
      <c r="I140" s="101">
        <v>3366.82</v>
      </c>
      <c r="J140" s="178"/>
    </row>
    <row r="141" spans="1:10" ht="16.5" customHeight="1">
      <c r="A141" s="183"/>
      <c r="B141" s="145"/>
      <c r="C141" s="146"/>
      <c r="D141" s="50"/>
      <c r="E141" s="53" t="s">
        <v>283</v>
      </c>
      <c r="F141" s="110"/>
      <c r="G141" s="110"/>
      <c r="H141" s="110"/>
      <c r="I141" s="110">
        <v>33010.91</v>
      </c>
      <c r="J141" s="191"/>
    </row>
    <row r="142" spans="1:10" ht="16.5" customHeight="1">
      <c r="A142" s="185"/>
      <c r="B142" s="192"/>
      <c r="C142" s="193"/>
      <c r="D142" s="158"/>
      <c r="E142" s="115" t="s">
        <v>284</v>
      </c>
      <c r="F142" s="116"/>
      <c r="G142" s="116"/>
      <c r="H142" s="116"/>
      <c r="I142" s="116">
        <v>2778.57</v>
      </c>
      <c r="J142" s="189"/>
    </row>
    <row r="143" spans="1:10" ht="16.5" customHeight="1">
      <c r="A143" s="99"/>
      <c r="B143" s="3"/>
      <c r="C143" s="4"/>
      <c r="D143" s="156"/>
      <c r="E143" s="100" t="s">
        <v>285</v>
      </c>
      <c r="F143" s="101"/>
      <c r="G143" s="101"/>
      <c r="H143" s="101"/>
      <c r="I143" s="101">
        <v>5684.34</v>
      </c>
      <c r="J143" s="178"/>
    </row>
    <row r="144" spans="1:10" ht="16.5" customHeight="1">
      <c r="A144" s="99"/>
      <c r="B144" s="340"/>
      <c r="C144" s="290"/>
      <c r="D144" s="155" t="s">
        <v>331</v>
      </c>
      <c r="E144" s="100" t="s">
        <v>332</v>
      </c>
      <c r="F144" s="335" t="s">
        <v>362</v>
      </c>
      <c r="G144" s="335"/>
      <c r="H144" s="101">
        <f>H145+H146+H147+H153</f>
        <v>110000</v>
      </c>
      <c r="I144" s="101">
        <v>29559.63</v>
      </c>
      <c r="J144" s="178">
        <f t="shared" si="2"/>
        <v>26.87239090909091</v>
      </c>
    </row>
    <row r="145" spans="1:10" ht="29.25" customHeight="1">
      <c r="A145" s="99"/>
      <c r="B145" s="3"/>
      <c r="C145" s="4"/>
      <c r="D145" s="28"/>
      <c r="E145" s="100" t="s">
        <v>1269</v>
      </c>
      <c r="F145" s="101"/>
      <c r="G145" s="101"/>
      <c r="H145" s="101">
        <v>16500</v>
      </c>
      <c r="I145" s="101">
        <v>0</v>
      </c>
      <c r="J145" s="178">
        <f t="shared" si="2"/>
        <v>0</v>
      </c>
    </row>
    <row r="146" spans="1:10" ht="16.5" customHeight="1">
      <c r="A146" s="99"/>
      <c r="B146" s="3"/>
      <c r="C146" s="4"/>
      <c r="D146" s="27"/>
      <c r="E146" s="100" t="s">
        <v>1270</v>
      </c>
      <c r="F146" s="101"/>
      <c r="G146" s="101"/>
      <c r="H146" s="101">
        <v>40000</v>
      </c>
      <c r="I146" s="101">
        <v>0</v>
      </c>
      <c r="J146" s="178">
        <f t="shared" si="2"/>
        <v>0</v>
      </c>
    </row>
    <row r="147" spans="1:10" ht="16.5" customHeight="1">
      <c r="A147" s="99"/>
      <c r="B147" s="340"/>
      <c r="C147" s="290"/>
      <c r="D147" s="25"/>
      <c r="E147" s="100" t="s">
        <v>730</v>
      </c>
      <c r="F147" s="335" t="s">
        <v>363</v>
      </c>
      <c r="G147" s="335"/>
      <c r="H147" s="101">
        <v>47500</v>
      </c>
      <c r="I147" s="101">
        <v>29559.63</v>
      </c>
      <c r="J147" s="178">
        <f t="shared" si="2"/>
        <v>62.2308</v>
      </c>
    </row>
    <row r="148" spans="1:10" ht="16.5" customHeight="1">
      <c r="A148" s="99"/>
      <c r="B148" s="3"/>
      <c r="C148" s="4"/>
      <c r="D148" s="25"/>
      <c r="E148" s="100" t="s">
        <v>735</v>
      </c>
      <c r="F148" s="101"/>
      <c r="G148" s="101"/>
      <c r="H148" s="101"/>
      <c r="I148" s="101">
        <v>9732.42</v>
      </c>
      <c r="J148" s="178"/>
    </row>
    <row r="149" spans="1:10" ht="16.5" customHeight="1">
      <c r="A149" s="99"/>
      <c r="B149" s="3"/>
      <c r="C149" s="4"/>
      <c r="D149" s="25"/>
      <c r="E149" s="100" t="s">
        <v>739</v>
      </c>
      <c r="F149" s="101"/>
      <c r="G149" s="101"/>
      <c r="H149" s="101"/>
      <c r="I149" s="101">
        <v>1691.25</v>
      </c>
      <c r="J149" s="178"/>
    </row>
    <row r="150" spans="1:10" ht="16.5" customHeight="1">
      <c r="A150" s="99"/>
      <c r="B150" s="3"/>
      <c r="C150" s="4"/>
      <c r="D150" s="25"/>
      <c r="E150" s="100" t="s">
        <v>736</v>
      </c>
      <c r="F150" s="101"/>
      <c r="G150" s="101"/>
      <c r="H150" s="101"/>
      <c r="I150" s="101">
        <v>1353</v>
      </c>
      <c r="J150" s="178"/>
    </row>
    <row r="151" spans="1:10" ht="16.5" customHeight="1">
      <c r="A151" s="102"/>
      <c r="B151" s="10"/>
      <c r="C151" s="146"/>
      <c r="D151" s="23"/>
      <c r="E151" s="53" t="s">
        <v>737</v>
      </c>
      <c r="F151" s="110"/>
      <c r="G151" s="110"/>
      <c r="H151" s="110"/>
      <c r="I151" s="110">
        <v>1623.6</v>
      </c>
      <c r="J151" s="191"/>
    </row>
    <row r="152" spans="1:10" ht="16.5" customHeight="1">
      <c r="A152" s="246"/>
      <c r="B152" s="18"/>
      <c r="C152" s="258"/>
      <c r="D152" s="27"/>
      <c r="E152" s="128" t="s">
        <v>738</v>
      </c>
      <c r="F152" s="129"/>
      <c r="G152" s="129"/>
      <c r="H152" s="129"/>
      <c r="I152" s="129">
        <v>1691.25</v>
      </c>
      <c r="J152" s="243"/>
    </row>
    <row r="153" spans="1:10" ht="19.5" customHeight="1">
      <c r="A153" s="173"/>
      <c r="B153" s="247"/>
      <c r="C153" s="248"/>
      <c r="D153" s="25"/>
      <c r="E153" s="51" t="s">
        <v>364</v>
      </c>
      <c r="F153" s="257" t="s">
        <v>365</v>
      </c>
      <c r="G153" s="257"/>
      <c r="H153" s="142">
        <v>6000</v>
      </c>
      <c r="I153" s="142">
        <v>0</v>
      </c>
      <c r="J153" s="182">
        <f t="shared" si="2"/>
        <v>0</v>
      </c>
    </row>
    <row r="154" spans="1:10" ht="16.5" customHeight="1">
      <c r="A154" s="99"/>
      <c r="B154" s="340"/>
      <c r="C154" s="290"/>
      <c r="D154" s="155" t="s">
        <v>242</v>
      </c>
      <c r="E154" s="100" t="s">
        <v>243</v>
      </c>
      <c r="F154" s="335" t="s">
        <v>349</v>
      </c>
      <c r="G154" s="335"/>
      <c r="H154" s="101">
        <f>H155+H156</f>
        <v>60000</v>
      </c>
      <c r="I154" s="101">
        <v>42352.26</v>
      </c>
      <c r="J154" s="178">
        <f t="shared" si="2"/>
        <v>70.5871</v>
      </c>
    </row>
    <row r="155" spans="1:10" ht="16.5" customHeight="1">
      <c r="A155" s="99"/>
      <c r="B155" s="10"/>
      <c r="C155" s="11"/>
      <c r="D155" s="28"/>
      <c r="E155" s="100" t="s">
        <v>1270</v>
      </c>
      <c r="F155" s="101"/>
      <c r="G155" s="101"/>
      <c r="H155" s="101">
        <v>10000</v>
      </c>
      <c r="I155" s="101">
        <v>0</v>
      </c>
      <c r="J155" s="178">
        <f t="shared" si="2"/>
        <v>0</v>
      </c>
    </row>
    <row r="156" spans="1:10" ht="16.5" customHeight="1">
      <c r="A156" s="99"/>
      <c r="B156" s="336"/>
      <c r="C156" s="289"/>
      <c r="D156" s="27"/>
      <c r="E156" s="100" t="s">
        <v>730</v>
      </c>
      <c r="F156" s="335" t="s">
        <v>349</v>
      </c>
      <c r="G156" s="335"/>
      <c r="H156" s="101">
        <v>50000</v>
      </c>
      <c r="I156" s="101">
        <v>49520.7</v>
      </c>
      <c r="J156" s="178">
        <f t="shared" si="2"/>
        <v>99.0414</v>
      </c>
    </row>
    <row r="157" spans="1:10" ht="16.5" customHeight="1">
      <c r="A157" s="99"/>
      <c r="B157" s="18"/>
      <c r="C157" s="17"/>
      <c r="D157" s="27"/>
      <c r="E157" s="100" t="s">
        <v>731</v>
      </c>
      <c r="F157" s="101"/>
      <c r="G157" s="101"/>
      <c r="H157" s="101"/>
      <c r="I157" s="101">
        <v>19294.39</v>
      </c>
      <c r="J157" s="178"/>
    </row>
    <row r="158" spans="1:10" ht="16.5" customHeight="1">
      <c r="A158" s="99"/>
      <c r="B158" s="18"/>
      <c r="C158" s="17"/>
      <c r="D158" s="27"/>
      <c r="E158" s="100" t="s">
        <v>732</v>
      </c>
      <c r="F158" s="101"/>
      <c r="G158" s="101"/>
      <c r="H158" s="101"/>
      <c r="I158" s="101">
        <v>29140.92</v>
      </c>
      <c r="J158" s="178"/>
    </row>
    <row r="159" spans="1:10" ht="16.5" customHeight="1">
      <c r="A159" s="99"/>
      <c r="B159" s="18"/>
      <c r="C159" s="17"/>
      <c r="D159" s="27"/>
      <c r="E159" s="100" t="s">
        <v>733</v>
      </c>
      <c r="F159" s="101"/>
      <c r="G159" s="101"/>
      <c r="H159" s="101"/>
      <c r="I159" s="101">
        <v>60.8</v>
      </c>
      <c r="J159" s="178"/>
    </row>
    <row r="160" spans="1:10" ht="16.5" customHeight="1">
      <c r="A160" s="99"/>
      <c r="B160" s="18"/>
      <c r="C160" s="17"/>
      <c r="D160" s="27"/>
      <c r="E160" s="100" t="s">
        <v>734</v>
      </c>
      <c r="F160" s="101"/>
      <c r="G160" s="101"/>
      <c r="H160" s="101"/>
      <c r="I160" s="101">
        <v>1024.59</v>
      </c>
      <c r="J160" s="178"/>
    </row>
    <row r="161" spans="1:10" ht="16.5" customHeight="1">
      <c r="A161" s="99"/>
      <c r="B161" s="294" t="s">
        <v>366</v>
      </c>
      <c r="C161" s="295"/>
      <c r="D161" s="152"/>
      <c r="E161" s="153" t="s">
        <v>367</v>
      </c>
      <c r="F161" s="296" t="s">
        <v>368</v>
      </c>
      <c r="G161" s="296"/>
      <c r="H161" s="154">
        <v>4800</v>
      </c>
      <c r="I161" s="154">
        <v>0</v>
      </c>
      <c r="J161" s="179">
        <f t="shared" si="2"/>
        <v>0</v>
      </c>
    </row>
    <row r="162" spans="1:10" ht="16.5" customHeight="1">
      <c r="A162" s="99"/>
      <c r="B162" s="342"/>
      <c r="C162" s="297"/>
      <c r="D162" s="155" t="s">
        <v>242</v>
      </c>
      <c r="E162" s="100" t="s">
        <v>243</v>
      </c>
      <c r="F162" s="335" t="s">
        <v>368</v>
      </c>
      <c r="G162" s="335"/>
      <c r="H162" s="101">
        <v>4800</v>
      </c>
      <c r="I162" s="101">
        <v>0</v>
      </c>
      <c r="J162" s="178">
        <f t="shared" si="2"/>
        <v>0</v>
      </c>
    </row>
    <row r="163" spans="1:10" ht="16.5" customHeight="1">
      <c r="A163" s="99"/>
      <c r="B163" s="288"/>
      <c r="C163" s="289"/>
      <c r="D163" s="156"/>
      <c r="E163" s="100" t="s">
        <v>369</v>
      </c>
      <c r="F163" s="335" t="s">
        <v>368</v>
      </c>
      <c r="G163" s="335"/>
      <c r="H163" s="101">
        <v>4800</v>
      </c>
      <c r="I163" s="101">
        <v>0</v>
      </c>
      <c r="J163" s="178">
        <f t="shared" si="2"/>
        <v>0</v>
      </c>
    </row>
    <row r="164" spans="1:10" ht="16.5" customHeight="1">
      <c r="A164" s="99"/>
      <c r="B164" s="294" t="s">
        <v>370</v>
      </c>
      <c r="C164" s="295"/>
      <c r="D164" s="152"/>
      <c r="E164" s="153" t="s">
        <v>371</v>
      </c>
      <c r="F164" s="296" t="s">
        <v>372</v>
      </c>
      <c r="G164" s="296"/>
      <c r="H164" s="154">
        <f>H165+H168</f>
        <v>2035000</v>
      </c>
      <c r="I164" s="154">
        <f>I165+I168</f>
        <v>9125</v>
      </c>
      <c r="J164" s="179">
        <f t="shared" si="2"/>
        <v>0.4484029484029484</v>
      </c>
    </row>
    <row r="165" spans="1:10" ht="16.5" customHeight="1">
      <c r="A165" s="99"/>
      <c r="B165" s="342"/>
      <c r="C165" s="297"/>
      <c r="D165" s="155" t="s">
        <v>317</v>
      </c>
      <c r="E165" s="100" t="s">
        <v>318</v>
      </c>
      <c r="F165" s="335" t="s">
        <v>373</v>
      </c>
      <c r="G165" s="335"/>
      <c r="H165" s="101">
        <v>35000</v>
      </c>
      <c r="I165" s="101">
        <v>4850</v>
      </c>
      <c r="J165" s="178">
        <f t="shared" si="2"/>
        <v>13.857142857142858</v>
      </c>
    </row>
    <row r="166" spans="1:10" ht="16.5" customHeight="1">
      <c r="A166" s="99"/>
      <c r="B166" s="340"/>
      <c r="C166" s="290"/>
      <c r="D166" s="156"/>
      <c r="E166" s="100" t="s">
        <v>374</v>
      </c>
      <c r="F166" s="335" t="s">
        <v>373</v>
      </c>
      <c r="G166" s="335"/>
      <c r="H166" s="101">
        <v>35000</v>
      </c>
      <c r="I166" s="101">
        <v>4850</v>
      </c>
      <c r="J166" s="178">
        <f t="shared" si="2"/>
        <v>13.857142857142858</v>
      </c>
    </row>
    <row r="167" spans="1:10" ht="17.25" customHeight="1">
      <c r="A167" s="99"/>
      <c r="B167" s="3"/>
      <c r="C167" s="4"/>
      <c r="D167" s="156"/>
      <c r="E167" s="100" t="s">
        <v>740</v>
      </c>
      <c r="F167" s="101"/>
      <c r="G167" s="101"/>
      <c r="H167" s="101"/>
      <c r="I167" s="101">
        <v>4850</v>
      </c>
      <c r="J167" s="178"/>
    </row>
    <row r="168" spans="1:10" ht="16.5" customHeight="1">
      <c r="A168" s="99"/>
      <c r="B168" s="340"/>
      <c r="C168" s="290"/>
      <c r="D168" s="155" t="s">
        <v>331</v>
      </c>
      <c r="E168" s="100" t="s">
        <v>332</v>
      </c>
      <c r="F168" s="335" t="s">
        <v>375</v>
      </c>
      <c r="G168" s="335"/>
      <c r="H168" s="101">
        <f>H169+H174+H178</f>
        <v>2000000</v>
      </c>
      <c r="I168" s="101">
        <v>4275</v>
      </c>
      <c r="J168" s="178">
        <f t="shared" si="2"/>
        <v>0.21375</v>
      </c>
    </row>
    <row r="169" spans="1:10" ht="20.25" customHeight="1">
      <c r="A169" s="99"/>
      <c r="B169" s="10"/>
      <c r="C169" s="11"/>
      <c r="D169" s="28"/>
      <c r="E169" s="100" t="s">
        <v>1463</v>
      </c>
      <c r="F169" s="101"/>
      <c r="G169" s="101"/>
      <c r="H169" s="101">
        <v>1300000</v>
      </c>
      <c r="I169" s="101">
        <v>0</v>
      </c>
      <c r="J169" s="178">
        <f t="shared" si="2"/>
        <v>0</v>
      </c>
    </row>
    <row r="170" spans="1:10" ht="19.5" customHeight="1">
      <c r="A170" s="183"/>
      <c r="B170" s="145"/>
      <c r="C170" s="146"/>
      <c r="D170" s="52"/>
      <c r="E170" s="53" t="s">
        <v>1456</v>
      </c>
      <c r="F170" s="110"/>
      <c r="G170" s="110"/>
      <c r="H170" s="110">
        <v>589071</v>
      </c>
      <c r="I170" s="110">
        <v>0</v>
      </c>
      <c r="J170" s="191">
        <f t="shared" si="2"/>
        <v>0</v>
      </c>
    </row>
    <row r="171" spans="1:10" ht="23.25" customHeight="1">
      <c r="A171" s="185"/>
      <c r="B171" s="195"/>
      <c r="C171" s="241"/>
      <c r="D171" s="196"/>
      <c r="E171" s="115" t="s">
        <v>1457</v>
      </c>
      <c r="F171" s="116"/>
      <c r="G171" s="116"/>
      <c r="H171" s="116">
        <v>321678</v>
      </c>
      <c r="I171" s="116">
        <v>0</v>
      </c>
      <c r="J171" s="189">
        <f t="shared" si="2"/>
        <v>0</v>
      </c>
    </row>
    <row r="172" spans="1:10" ht="22.5" customHeight="1">
      <c r="A172" s="99"/>
      <c r="B172" s="10"/>
      <c r="C172" s="11"/>
      <c r="D172" s="27"/>
      <c r="E172" s="100" t="s">
        <v>1458</v>
      </c>
      <c r="F172" s="101"/>
      <c r="G172" s="101"/>
      <c r="H172" s="101">
        <v>338390</v>
      </c>
      <c r="I172" s="101">
        <v>0</v>
      </c>
      <c r="J172" s="178">
        <f t="shared" si="2"/>
        <v>0</v>
      </c>
    </row>
    <row r="173" spans="1:10" ht="23.25" customHeight="1">
      <c r="A173" s="99"/>
      <c r="B173" s="10"/>
      <c r="C173" s="11"/>
      <c r="D173" s="27"/>
      <c r="E173" s="100" t="s">
        <v>1459</v>
      </c>
      <c r="F173" s="101"/>
      <c r="G173" s="101"/>
      <c r="H173" s="101">
        <v>50861</v>
      </c>
      <c r="I173" s="101">
        <v>0</v>
      </c>
      <c r="J173" s="178">
        <f t="shared" si="2"/>
        <v>0</v>
      </c>
    </row>
    <row r="174" spans="1:10" ht="18" customHeight="1">
      <c r="A174" s="99"/>
      <c r="B174" s="10"/>
      <c r="C174" s="11"/>
      <c r="D174" s="27"/>
      <c r="E174" s="100" t="s">
        <v>1464</v>
      </c>
      <c r="F174" s="101"/>
      <c r="G174" s="101"/>
      <c r="H174" s="101">
        <v>250000</v>
      </c>
      <c r="I174" s="101">
        <v>3075</v>
      </c>
      <c r="J174" s="178">
        <f t="shared" si="2"/>
        <v>1.23</v>
      </c>
    </row>
    <row r="175" spans="1:10" ht="18" customHeight="1">
      <c r="A175" s="99"/>
      <c r="B175" s="10"/>
      <c r="C175" s="11"/>
      <c r="D175" s="27"/>
      <c r="E175" s="100" t="s">
        <v>1460</v>
      </c>
      <c r="F175" s="101"/>
      <c r="G175" s="101"/>
      <c r="H175" s="101">
        <v>160657</v>
      </c>
      <c r="I175" s="101">
        <v>0</v>
      </c>
      <c r="J175" s="178">
        <f t="shared" si="2"/>
        <v>0</v>
      </c>
    </row>
    <row r="176" spans="1:10" ht="18" customHeight="1">
      <c r="A176" s="99"/>
      <c r="B176" s="10"/>
      <c r="C176" s="11"/>
      <c r="D176" s="27"/>
      <c r="E176" s="100" t="s">
        <v>1461</v>
      </c>
      <c r="F176" s="101"/>
      <c r="G176" s="101"/>
      <c r="H176" s="101">
        <v>47207</v>
      </c>
      <c r="I176" s="101">
        <v>0</v>
      </c>
      <c r="J176" s="178">
        <f t="shared" si="2"/>
        <v>0</v>
      </c>
    </row>
    <row r="177" spans="1:10" ht="18" customHeight="1">
      <c r="A177" s="99"/>
      <c r="B177" s="10"/>
      <c r="C177" s="11"/>
      <c r="D177" s="27"/>
      <c r="E177" s="100" t="s">
        <v>1462</v>
      </c>
      <c r="F177" s="101"/>
      <c r="G177" s="101"/>
      <c r="H177" s="101">
        <v>42136</v>
      </c>
      <c r="I177" s="101">
        <v>0</v>
      </c>
      <c r="J177" s="178">
        <f t="shared" si="2"/>
        <v>0</v>
      </c>
    </row>
    <row r="178" spans="1:10" ht="16.5" customHeight="1">
      <c r="A178" s="99"/>
      <c r="B178" s="336"/>
      <c r="C178" s="289"/>
      <c r="D178" s="25"/>
      <c r="E178" s="100" t="s">
        <v>1465</v>
      </c>
      <c r="F178" s="335" t="s">
        <v>375</v>
      </c>
      <c r="G178" s="335"/>
      <c r="H178" s="101">
        <v>450000</v>
      </c>
      <c r="I178" s="101">
        <v>1200</v>
      </c>
      <c r="J178" s="178">
        <f t="shared" si="2"/>
        <v>0.26666666666666666</v>
      </c>
    </row>
    <row r="179" spans="1:10" ht="16.5" customHeight="1">
      <c r="A179" s="99"/>
      <c r="B179" s="16"/>
      <c r="C179" s="17"/>
      <c r="D179" s="27"/>
      <c r="E179" s="100" t="s">
        <v>742</v>
      </c>
      <c r="F179" s="101"/>
      <c r="G179" s="101"/>
      <c r="H179" s="101">
        <v>450000</v>
      </c>
      <c r="I179" s="101">
        <v>1200</v>
      </c>
      <c r="J179" s="178"/>
    </row>
    <row r="180" spans="1:10" ht="16.5" customHeight="1">
      <c r="A180" s="144" t="s">
        <v>376</v>
      </c>
      <c r="B180" s="298"/>
      <c r="C180" s="299"/>
      <c r="D180" s="148"/>
      <c r="E180" s="149" t="s">
        <v>377</v>
      </c>
      <c r="F180" s="280" t="s">
        <v>378</v>
      </c>
      <c r="G180" s="280"/>
      <c r="H180" s="150">
        <f>H181+H211</f>
        <v>182238</v>
      </c>
      <c r="I180" s="150">
        <f>I181+I211</f>
        <v>32672.62</v>
      </c>
      <c r="J180" s="194">
        <f t="shared" si="2"/>
        <v>17.92854399192265</v>
      </c>
    </row>
    <row r="181" spans="1:10" ht="16.5" customHeight="1">
      <c r="A181" s="99"/>
      <c r="B181" s="294" t="s">
        <v>379</v>
      </c>
      <c r="C181" s="295"/>
      <c r="D181" s="152"/>
      <c r="E181" s="153" t="s">
        <v>380</v>
      </c>
      <c r="F181" s="296" t="s">
        <v>381</v>
      </c>
      <c r="G181" s="296"/>
      <c r="H181" s="154">
        <f>H182+H184+H186+H188+H191+H197+H200+H203+H205+H207+H209</f>
        <v>169338</v>
      </c>
      <c r="I181" s="154">
        <f>I182+I184+I186+I188+I191+I197+I200+I203+I205+I207+I209</f>
        <v>26662.62</v>
      </c>
      <c r="J181" s="179">
        <f t="shared" si="2"/>
        <v>15.745207809233602</v>
      </c>
    </row>
    <row r="182" spans="1:10" ht="36" customHeight="1">
      <c r="A182" s="102"/>
      <c r="B182" s="361"/>
      <c r="C182" s="362"/>
      <c r="D182" s="190" t="s">
        <v>382</v>
      </c>
      <c r="E182" s="53" t="s">
        <v>383</v>
      </c>
      <c r="F182" s="293" t="s">
        <v>384</v>
      </c>
      <c r="G182" s="293"/>
      <c r="H182" s="110">
        <v>2000</v>
      </c>
      <c r="I182" s="110">
        <v>0</v>
      </c>
      <c r="J182" s="191">
        <f t="shared" si="2"/>
        <v>0</v>
      </c>
    </row>
    <row r="183" spans="1:10" ht="33.75" customHeight="1">
      <c r="A183" s="173"/>
      <c r="B183" s="247"/>
      <c r="C183" s="248"/>
      <c r="D183" s="196"/>
      <c r="E183" s="115" t="s">
        <v>385</v>
      </c>
      <c r="F183" s="348" t="s">
        <v>384</v>
      </c>
      <c r="G183" s="348"/>
      <c r="H183" s="116">
        <v>2000</v>
      </c>
      <c r="I183" s="116">
        <v>0</v>
      </c>
      <c r="J183" s="189">
        <f t="shared" si="2"/>
        <v>0</v>
      </c>
    </row>
    <row r="184" spans="1:10" ht="15">
      <c r="A184" s="99"/>
      <c r="B184" s="3"/>
      <c r="C184" s="30"/>
      <c r="D184" s="24">
        <v>4110</v>
      </c>
      <c r="E184" s="20" t="s">
        <v>260</v>
      </c>
      <c r="F184" s="101"/>
      <c r="G184" s="101"/>
      <c r="H184" s="101">
        <v>2500</v>
      </c>
      <c r="I184" s="101">
        <v>0</v>
      </c>
      <c r="J184" s="178">
        <f t="shared" si="2"/>
        <v>0</v>
      </c>
    </row>
    <row r="185" spans="1:10" ht="15">
      <c r="A185" s="99"/>
      <c r="B185" s="3"/>
      <c r="C185" s="30"/>
      <c r="D185" s="24"/>
      <c r="E185" s="20" t="s">
        <v>1272</v>
      </c>
      <c r="F185" s="101"/>
      <c r="G185" s="101"/>
      <c r="H185" s="101">
        <v>2500</v>
      </c>
      <c r="I185" s="101">
        <v>0</v>
      </c>
      <c r="J185" s="178">
        <f t="shared" si="2"/>
        <v>0</v>
      </c>
    </row>
    <row r="186" spans="1:10" ht="15">
      <c r="A186" s="99"/>
      <c r="B186" s="3"/>
      <c r="C186" s="30"/>
      <c r="D186" s="24" t="s">
        <v>317</v>
      </c>
      <c r="E186" s="20" t="s">
        <v>318</v>
      </c>
      <c r="F186" s="101"/>
      <c r="G186" s="101"/>
      <c r="H186" s="101">
        <v>13900</v>
      </c>
      <c r="I186" s="101">
        <v>1083.45</v>
      </c>
      <c r="J186" s="178">
        <f t="shared" si="2"/>
        <v>7.794604316546763</v>
      </c>
    </row>
    <row r="187" spans="1:10" ht="15">
      <c r="A187" s="99"/>
      <c r="B187" s="3"/>
      <c r="C187" s="4"/>
      <c r="D187" s="25"/>
      <c r="E187" s="20" t="s">
        <v>1272</v>
      </c>
      <c r="F187" s="101"/>
      <c r="G187" s="101"/>
      <c r="H187" s="101">
        <v>13900</v>
      </c>
      <c r="I187" s="101">
        <v>1083.45</v>
      </c>
      <c r="J187" s="178">
        <f t="shared" si="2"/>
        <v>7.794604316546763</v>
      </c>
    </row>
    <row r="188" spans="1:10" ht="16.5" customHeight="1">
      <c r="A188" s="99"/>
      <c r="B188" s="340"/>
      <c r="C188" s="290"/>
      <c r="D188" s="155" t="s">
        <v>237</v>
      </c>
      <c r="E188" s="100" t="s">
        <v>229</v>
      </c>
      <c r="F188" s="335" t="s">
        <v>386</v>
      </c>
      <c r="G188" s="335"/>
      <c r="H188" s="101">
        <f>H189+H190</f>
        <v>3874</v>
      </c>
      <c r="I188" s="101">
        <v>0</v>
      </c>
      <c r="J188" s="178">
        <f t="shared" si="2"/>
        <v>0</v>
      </c>
    </row>
    <row r="189" spans="1:10" ht="16.5" customHeight="1">
      <c r="A189" s="99"/>
      <c r="B189" s="340"/>
      <c r="C189" s="290"/>
      <c r="D189" s="156"/>
      <c r="E189" s="100" t="s">
        <v>387</v>
      </c>
      <c r="F189" s="335" t="s">
        <v>388</v>
      </c>
      <c r="G189" s="335"/>
      <c r="H189" s="101">
        <v>3000</v>
      </c>
      <c r="I189" s="101">
        <v>0</v>
      </c>
      <c r="J189" s="178">
        <f t="shared" si="2"/>
        <v>0</v>
      </c>
    </row>
    <row r="190" spans="1:10" ht="16.5" customHeight="1">
      <c r="A190" s="99"/>
      <c r="B190" s="340"/>
      <c r="C190" s="290"/>
      <c r="D190" s="156"/>
      <c r="E190" s="100" t="s">
        <v>389</v>
      </c>
      <c r="F190" s="335" t="s">
        <v>390</v>
      </c>
      <c r="G190" s="335"/>
      <c r="H190" s="101">
        <v>874</v>
      </c>
      <c r="I190" s="101">
        <v>0</v>
      </c>
      <c r="J190" s="178">
        <f t="shared" si="2"/>
        <v>0</v>
      </c>
    </row>
    <row r="191" spans="1:10" ht="16.5" customHeight="1">
      <c r="A191" s="99"/>
      <c r="B191" s="340"/>
      <c r="C191" s="290"/>
      <c r="D191" s="155" t="s">
        <v>242</v>
      </c>
      <c r="E191" s="100" t="s">
        <v>243</v>
      </c>
      <c r="F191" s="335" t="s">
        <v>391</v>
      </c>
      <c r="G191" s="335"/>
      <c r="H191" s="101">
        <f>H192+H196</f>
        <v>14691</v>
      </c>
      <c r="I191" s="101">
        <f>I192+I196</f>
        <v>6000.6</v>
      </c>
      <c r="J191" s="178">
        <f t="shared" si="2"/>
        <v>40.84541556054728</v>
      </c>
    </row>
    <row r="192" spans="1:10" ht="16.5" customHeight="1">
      <c r="A192" s="99"/>
      <c r="B192" s="340"/>
      <c r="C192" s="290"/>
      <c r="D192" s="156"/>
      <c r="E192" s="100" t="s">
        <v>389</v>
      </c>
      <c r="F192" s="335" t="s">
        <v>388</v>
      </c>
      <c r="G192" s="335"/>
      <c r="H192" s="101">
        <v>9072</v>
      </c>
      <c r="I192" s="101">
        <v>5901.6</v>
      </c>
      <c r="J192" s="178">
        <f t="shared" si="2"/>
        <v>65.05291005291006</v>
      </c>
    </row>
    <row r="193" spans="1:10" ht="16.5" customHeight="1">
      <c r="A193" s="99"/>
      <c r="B193" s="3"/>
      <c r="C193" s="4"/>
      <c r="D193" s="156"/>
      <c r="E193" s="100" t="s">
        <v>57</v>
      </c>
      <c r="F193" s="101"/>
      <c r="G193" s="101"/>
      <c r="H193" s="101"/>
      <c r="I193" s="101">
        <v>3444</v>
      </c>
      <c r="J193" s="178"/>
    </row>
    <row r="194" spans="1:10" ht="16.5" customHeight="1">
      <c r="A194" s="99"/>
      <c r="B194" s="3"/>
      <c r="C194" s="4"/>
      <c r="D194" s="156"/>
      <c r="E194" s="100" t="s">
        <v>58</v>
      </c>
      <c r="F194" s="101"/>
      <c r="G194" s="101"/>
      <c r="H194" s="101"/>
      <c r="I194" s="101">
        <v>1722</v>
      </c>
      <c r="J194" s="178"/>
    </row>
    <row r="195" spans="1:10" ht="16.5" customHeight="1">
      <c r="A195" s="99"/>
      <c r="B195" s="3"/>
      <c r="C195" s="4"/>
      <c r="D195" s="156"/>
      <c r="E195" s="100" t="s">
        <v>59</v>
      </c>
      <c r="F195" s="101"/>
      <c r="G195" s="101"/>
      <c r="H195" s="101"/>
      <c r="I195" s="101">
        <f>I192-I193-I194</f>
        <v>735.6000000000004</v>
      </c>
      <c r="J195" s="178"/>
    </row>
    <row r="196" spans="1:10" ht="18" customHeight="1">
      <c r="A196" s="99"/>
      <c r="B196" s="3"/>
      <c r="C196" s="4"/>
      <c r="D196" s="156"/>
      <c r="E196" s="100" t="s">
        <v>1273</v>
      </c>
      <c r="F196" s="101"/>
      <c r="G196" s="101"/>
      <c r="H196" s="101">
        <v>5619</v>
      </c>
      <c r="I196" s="101">
        <v>99</v>
      </c>
      <c r="J196" s="178">
        <f t="shared" si="2"/>
        <v>1.7618793379604913</v>
      </c>
    </row>
    <row r="197" spans="1:10" ht="16.5" customHeight="1">
      <c r="A197" s="99"/>
      <c r="B197" s="340"/>
      <c r="C197" s="290"/>
      <c r="D197" s="155" t="s">
        <v>417</v>
      </c>
      <c r="E197" s="100" t="s">
        <v>243</v>
      </c>
      <c r="F197" s="335" t="s">
        <v>418</v>
      </c>
      <c r="G197" s="335"/>
      <c r="H197" s="101">
        <f>H198+H199</f>
        <v>110205</v>
      </c>
      <c r="I197" s="101">
        <v>14906.68</v>
      </c>
      <c r="J197" s="178">
        <f t="shared" si="2"/>
        <v>13.526319132525748</v>
      </c>
    </row>
    <row r="198" spans="1:10" ht="16.5" customHeight="1">
      <c r="A198" s="183"/>
      <c r="B198" s="145"/>
      <c r="C198" s="146"/>
      <c r="D198" s="190"/>
      <c r="E198" s="53" t="s">
        <v>1273</v>
      </c>
      <c r="F198" s="110"/>
      <c r="G198" s="110"/>
      <c r="H198" s="110">
        <v>95336</v>
      </c>
      <c r="I198" s="110">
        <v>38.59</v>
      </c>
      <c r="J198" s="191">
        <f t="shared" si="2"/>
        <v>0.040477888730385166</v>
      </c>
    </row>
    <row r="199" spans="1:10" ht="30">
      <c r="A199" s="185"/>
      <c r="B199" s="326"/>
      <c r="C199" s="287"/>
      <c r="D199" s="158"/>
      <c r="E199" s="115" t="s">
        <v>1094</v>
      </c>
      <c r="F199" s="348" t="s">
        <v>418</v>
      </c>
      <c r="G199" s="348"/>
      <c r="H199" s="116">
        <v>14869</v>
      </c>
      <c r="I199" s="116">
        <v>14868.09</v>
      </c>
      <c r="J199" s="189">
        <f t="shared" si="2"/>
        <v>99.99387988432309</v>
      </c>
    </row>
    <row r="200" spans="1:10" ht="16.5" customHeight="1">
      <c r="A200" s="99"/>
      <c r="B200" s="340"/>
      <c r="C200" s="290"/>
      <c r="D200" s="155" t="s">
        <v>419</v>
      </c>
      <c r="E200" s="100" t="s">
        <v>243</v>
      </c>
      <c r="F200" s="335" t="s">
        <v>420</v>
      </c>
      <c r="G200" s="335"/>
      <c r="H200" s="101">
        <f>H201+H202</f>
        <v>19448</v>
      </c>
      <c r="I200" s="101">
        <f>I201+I202</f>
        <v>2630.6000000000004</v>
      </c>
      <c r="J200" s="178">
        <f t="shared" si="2"/>
        <v>13.526326614561912</v>
      </c>
    </row>
    <row r="201" spans="1:10" ht="30.75" customHeight="1">
      <c r="A201" s="99"/>
      <c r="B201" s="340"/>
      <c r="C201" s="290"/>
      <c r="D201" s="156"/>
      <c r="E201" s="100" t="s">
        <v>1094</v>
      </c>
      <c r="F201" s="335" t="s">
        <v>420</v>
      </c>
      <c r="G201" s="335"/>
      <c r="H201" s="101">
        <v>2624</v>
      </c>
      <c r="I201" s="101">
        <v>2623.78</v>
      </c>
      <c r="J201" s="178">
        <f t="shared" si="2"/>
        <v>99.99161585365854</v>
      </c>
    </row>
    <row r="202" spans="1:10" ht="17.25" customHeight="1">
      <c r="A202" s="99"/>
      <c r="B202" s="3"/>
      <c r="C202" s="4"/>
      <c r="D202" s="156"/>
      <c r="E202" s="100" t="s">
        <v>1273</v>
      </c>
      <c r="F202" s="101"/>
      <c r="G202" s="101"/>
      <c r="H202" s="101">
        <v>16824</v>
      </c>
      <c r="I202" s="101">
        <v>6.82</v>
      </c>
      <c r="J202" s="178">
        <f aca="true" t="shared" si="3" ref="J202:J265">I202/H202%</f>
        <v>0.04053732762719924</v>
      </c>
    </row>
    <row r="203" spans="1:10" ht="16.5" customHeight="1">
      <c r="A203" s="99"/>
      <c r="B203" s="340"/>
      <c r="C203" s="290"/>
      <c r="D203" s="155" t="s">
        <v>346</v>
      </c>
      <c r="E203" s="100" t="s">
        <v>347</v>
      </c>
      <c r="F203" s="335" t="s">
        <v>350</v>
      </c>
      <c r="G203" s="335"/>
      <c r="H203" s="101">
        <v>200</v>
      </c>
      <c r="I203" s="101">
        <v>154.26</v>
      </c>
      <c r="J203" s="178">
        <f t="shared" si="3"/>
        <v>77.13</v>
      </c>
    </row>
    <row r="204" spans="1:10" ht="16.5" customHeight="1">
      <c r="A204" s="99"/>
      <c r="B204" s="340"/>
      <c r="C204" s="290"/>
      <c r="D204" s="156"/>
      <c r="E204" s="100" t="s">
        <v>389</v>
      </c>
      <c r="F204" s="335" t="s">
        <v>350</v>
      </c>
      <c r="G204" s="335"/>
      <c r="H204" s="101">
        <v>200</v>
      </c>
      <c r="I204" s="101">
        <v>154.26</v>
      </c>
      <c r="J204" s="178">
        <f t="shared" si="3"/>
        <v>77.13</v>
      </c>
    </row>
    <row r="205" spans="1:10" ht="16.5" customHeight="1">
      <c r="A205" s="99"/>
      <c r="B205" s="3"/>
      <c r="C205" s="4"/>
      <c r="D205" s="155">
        <v>4427</v>
      </c>
      <c r="E205" s="100" t="s">
        <v>606</v>
      </c>
      <c r="F205" s="101"/>
      <c r="G205" s="101"/>
      <c r="H205" s="101">
        <v>442</v>
      </c>
      <c r="I205" s="101">
        <v>149.62</v>
      </c>
      <c r="J205" s="178">
        <f t="shared" si="3"/>
        <v>33.85067873303168</v>
      </c>
    </row>
    <row r="206" spans="1:10" ht="18.75" customHeight="1">
      <c r="A206" s="99"/>
      <c r="B206" s="3"/>
      <c r="C206" s="4"/>
      <c r="D206" s="156"/>
      <c r="E206" s="100" t="s">
        <v>1273</v>
      </c>
      <c r="F206" s="101"/>
      <c r="G206" s="101"/>
      <c r="H206" s="101">
        <v>442</v>
      </c>
      <c r="I206" s="101">
        <v>149.62</v>
      </c>
      <c r="J206" s="178">
        <f t="shared" si="3"/>
        <v>33.85067873303168</v>
      </c>
    </row>
    <row r="207" spans="1:10" ht="18.75" customHeight="1">
      <c r="A207" s="99"/>
      <c r="B207" s="3"/>
      <c r="C207" s="4"/>
      <c r="D207" s="155">
        <v>4429</v>
      </c>
      <c r="E207" s="100" t="s">
        <v>606</v>
      </c>
      <c r="F207" s="101"/>
      <c r="G207" s="101"/>
      <c r="H207" s="101">
        <v>78</v>
      </c>
      <c r="I207" s="101">
        <v>26.41</v>
      </c>
      <c r="J207" s="178">
        <f t="shared" si="3"/>
        <v>33.85897435897436</v>
      </c>
    </row>
    <row r="208" spans="1:10" ht="18.75" customHeight="1">
      <c r="A208" s="99"/>
      <c r="B208" s="3"/>
      <c r="C208" s="4"/>
      <c r="D208" s="156"/>
      <c r="E208" s="100" t="s">
        <v>1273</v>
      </c>
      <c r="F208" s="101"/>
      <c r="G208" s="101"/>
      <c r="H208" s="101">
        <v>78</v>
      </c>
      <c r="I208" s="101">
        <v>26.41</v>
      </c>
      <c r="J208" s="178">
        <f t="shared" si="3"/>
        <v>33.85897435897436</v>
      </c>
    </row>
    <row r="209" spans="1:10" ht="16.5" customHeight="1">
      <c r="A209" s="99"/>
      <c r="B209" s="340"/>
      <c r="C209" s="290"/>
      <c r="D209" s="155" t="s">
        <v>217</v>
      </c>
      <c r="E209" s="100" t="s">
        <v>218</v>
      </c>
      <c r="F209" s="335" t="s">
        <v>384</v>
      </c>
      <c r="G209" s="335"/>
      <c r="H209" s="101">
        <v>2000</v>
      </c>
      <c r="I209" s="101">
        <v>1711</v>
      </c>
      <c r="J209" s="178">
        <f t="shared" si="3"/>
        <v>85.55</v>
      </c>
    </row>
    <row r="210" spans="1:10" ht="20.25" customHeight="1">
      <c r="A210" s="99"/>
      <c r="B210" s="288"/>
      <c r="C210" s="289"/>
      <c r="D210" s="156"/>
      <c r="E210" s="100" t="s">
        <v>389</v>
      </c>
      <c r="F210" s="335" t="s">
        <v>384</v>
      </c>
      <c r="G210" s="335"/>
      <c r="H210" s="101">
        <v>2000</v>
      </c>
      <c r="I210" s="101">
        <v>1711</v>
      </c>
      <c r="J210" s="178">
        <f t="shared" si="3"/>
        <v>85.55</v>
      </c>
    </row>
    <row r="211" spans="1:10" ht="16.5" customHeight="1">
      <c r="A211" s="99"/>
      <c r="B211" s="294" t="s">
        <v>421</v>
      </c>
      <c r="C211" s="295"/>
      <c r="D211" s="152"/>
      <c r="E211" s="153" t="s">
        <v>235</v>
      </c>
      <c r="F211" s="296" t="s">
        <v>422</v>
      </c>
      <c r="G211" s="296"/>
      <c r="H211" s="154">
        <v>12900</v>
      </c>
      <c r="I211" s="154">
        <f>I212+I214</f>
        <v>6010</v>
      </c>
      <c r="J211" s="179">
        <f t="shared" si="3"/>
        <v>46.58914728682171</v>
      </c>
    </row>
    <row r="212" spans="1:10" ht="30" customHeight="1">
      <c r="A212" s="102"/>
      <c r="B212" s="361"/>
      <c r="C212" s="362"/>
      <c r="D212" s="190" t="s">
        <v>423</v>
      </c>
      <c r="E212" s="53" t="s">
        <v>424</v>
      </c>
      <c r="F212" s="293" t="s">
        <v>425</v>
      </c>
      <c r="G212" s="293"/>
      <c r="H212" s="110">
        <v>10200</v>
      </c>
      <c r="I212" s="110">
        <v>4910</v>
      </c>
      <c r="J212" s="191">
        <f t="shared" si="3"/>
        <v>48.13725490196079</v>
      </c>
    </row>
    <row r="213" spans="1:10" ht="16.5" customHeight="1">
      <c r="A213" s="173"/>
      <c r="B213" s="247"/>
      <c r="C213" s="248"/>
      <c r="D213" s="158"/>
      <c r="E213" s="115" t="s">
        <v>426</v>
      </c>
      <c r="F213" s="348" t="s">
        <v>425</v>
      </c>
      <c r="G213" s="348"/>
      <c r="H213" s="116">
        <v>10200</v>
      </c>
      <c r="I213" s="116">
        <v>4910</v>
      </c>
      <c r="J213" s="189">
        <f t="shared" si="3"/>
        <v>48.13725490196079</v>
      </c>
    </row>
    <row r="214" spans="1:10" ht="16.5" customHeight="1">
      <c r="A214" s="99"/>
      <c r="B214" s="340"/>
      <c r="C214" s="290"/>
      <c r="D214" s="155" t="s">
        <v>217</v>
      </c>
      <c r="E214" s="100" t="s">
        <v>218</v>
      </c>
      <c r="F214" s="335" t="s">
        <v>343</v>
      </c>
      <c r="G214" s="335"/>
      <c r="H214" s="101">
        <v>2700</v>
      </c>
      <c r="I214" s="101">
        <v>1100</v>
      </c>
      <c r="J214" s="178">
        <f t="shared" si="3"/>
        <v>40.74074074074074</v>
      </c>
    </row>
    <row r="215" spans="1:10" ht="16.5" customHeight="1">
      <c r="A215" s="99"/>
      <c r="B215" s="340"/>
      <c r="C215" s="290"/>
      <c r="D215" s="156"/>
      <c r="E215" s="100" t="s">
        <v>427</v>
      </c>
      <c r="F215" s="335" t="s">
        <v>428</v>
      </c>
      <c r="G215" s="335"/>
      <c r="H215" s="101">
        <v>2200</v>
      </c>
      <c r="I215" s="101">
        <v>1100</v>
      </c>
      <c r="J215" s="178">
        <f t="shared" si="3"/>
        <v>50</v>
      </c>
    </row>
    <row r="216" spans="1:10" ht="16.5" customHeight="1">
      <c r="A216" s="99"/>
      <c r="B216" s="288"/>
      <c r="C216" s="289"/>
      <c r="D216" s="156"/>
      <c r="E216" s="100" t="s">
        <v>429</v>
      </c>
      <c r="F216" s="335" t="s">
        <v>430</v>
      </c>
      <c r="G216" s="335"/>
      <c r="H216" s="101">
        <v>500</v>
      </c>
      <c r="I216" s="101">
        <v>0</v>
      </c>
      <c r="J216" s="178">
        <f t="shared" si="3"/>
        <v>0</v>
      </c>
    </row>
    <row r="217" spans="1:10" ht="16.5" customHeight="1">
      <c r="A217" s="144" t="s">
        <v>431</v>
      </c>
      <c r="B217" s="298"/>
      <c r="C217" s="299"/>
      <c r="D217" s="148"/>
      <c r="E217" s="149" t="s">
        <v>432</v>
      </c>
      <c r="F217" s="280" t="s">
        <v>433</v>
      </c>
      <c r="G217" s="280"/>
      <c r="H217" s="150">
        <f>H218+H223+H275</f>
        <v>2648625</v>
      </c>
      <c r="I217" s="150">
        <f>I218+I223+I275</f>
        <v>1571331.35</v>
      </c>
      <c r="J217" s="180">
        <f t="shared" si="3"/>
        <v>59.32630515833688</v>
      </c>
    </row>
    <row r="218" spans="1:10" ht="16.5" customHeight="1">
      <c r="A218" s="99"/>
      <c r="B218" s="294" t="s">
        <v>434</v>
      </c>
      <c r="C218" s="295"/>
      <c r="D218" s="152"/>
      <c r="E218" s="153" t="s">
        <v>435</v>
      </c>
      <c r="F218" s="296" t="s">
        <v>436</v>
      </c>
      <c r="G218" s="296"/>
      <c r="H218" s="154">
        <f>H219</f>
        <v>630000</v>
      </c>
      <c r="I218" s="154">
        <f>I219</f>
        <v>380000</v>
      </c>
      <c r="J218" s="179">
        <f t="shared" si="3"/>
        <v>60.317460317460316</v>
      </c>
    </row>
    <row r="219" spans="1:10" ht="15">
      <c r="A219" s="99"/>
      <c r="B219" s="342"/>
      <c r="C219" s="297"/>
      <c r="D219" s="155" t="s">
        <v>437</v>
      </c>
      <c r="E219" s="100" t="s">
        <v>438</v>
      </c>
      <c r="F219" s="335" t="s">
        <v>436</v>
      </c>
      <c r="G219" s="335"/>
      <c r="H219" s="101">
        <f>H220+H221+H222</f>
        <v>630000</v>
      </c>
      <c r="I219" s="101">
        <f>I220+I221+I222</f>
        <v>380000</v>
      </c>
      <c r="J219" s="178">
        <f t="shared" si="3"/>
        <v>60.317460317460316</v>
      </c>
    </row>
    <row r="220" spans="1:10" ht="19.5" customHeight="1">
      <c r="A220" s="99"/>
      <c r="B220" s="340"/>
      <c r="C220" s="290"/>
      <c r="D220" s="156"/>
      <c r="E220" s="100" t="s">
        <v>439</v>
      </c>
      <c r="F220" s="335" t="s">
        <v>440</v>
      </c>
      <c r="G220" s="335"/>
      <c r="H220" s="101">
        <v>420000</v>
      </c>
      <c r="I220" s="101">
        <v>180000</v>
      </c>
      <c r="J220" s="178">
        <f t="shared" si="3"/>
        <v>42.857142857142854</v>
      </c>
    </row>
    <row r="221" spans="1:10" ht="19.5" customHeight="1">
      <c r="A221" s="99"/>
      <c r="B221" s="10"/>
      <c r="C221" s="11"/>
      <c r="D221" s="156"/>
      <c r="E221" s="100" t="s">
        <v>1274</v>
      </c>
      <c r="F221" s="101"/>
      <c r="G221" s="101"/>
      <c r="H221" s="101">
        <v>10000</v>
      </c>
      <c r="I221" s="101">
        <v>0</v>
      </c>
      <c r="J221" s="178">
        <f t="shared" si="3"/>
        <v>0</v>
      </c>
    </row>
    <row r="222" spans="1:10" ht="19.5" customHeight="1">
      <c r="A222" s="99"/>
      <c r="B222" s="288"/>
      <c r="C222" s="289"/>
      <c r="D222" s="156"/>
      <c r="E222" s="100" t="s">
        <v>441</v>
      </c>
      <c r="F222" s="335" t="s">
        <v>442</v>
      </c>
      <c r="G222" s="335"/>
      <c r="H222" s="101">
        <v>200000</v>
      </c>
      <c r="I222" s="101">
        <v>200000</v>
      </c>
      <c r="J222" s="178">
        <f t="shared" si="3"/>
        <v>100</v>
      </c>
    </row>
    <row r="223" spans="1:10" ht="16.5" customHeight="1">
      <c r="A223" s="99"/>
      <c r="B223" s="294" t="s">
        <v>443</v>
      </c>
      <c r="C223" s="295"/>
      <c r="D223" s="152"/>
      <c r="E223" s="153" t="s">
        <v>444</v>
      </c>
      <c r="F223" s="296" t="s">
        <v>445</v>
      </c>
      <c r="G223" s="296"/>
      <c r="H223" s="154">
        <f>H224+H226+H228+H234+H237+H239+H250+H252+H256+H258+H260+H262+H264+H270</f>
        <v>1827672</v>
      </c>
      <c r="I223" s="154">
        <f>I224+I226+I228+I234+I237+I239+I250+I252+I256+I258+I260+I262+I264+I270</f>
        <v>1191331.35</v>
      </c>
      <c r="J223" s="179">
        <f t="shared" si="3"/>
        <v>65.18299508883432</v>
      </c>
    </row>
    <row r="224" spans="1:10" ht="16.5" customHeight="1">
      <c r="A224" s="99"/>
      <c r="B224" s="342"/>
      <c r="C224" s="297"/>
      <c r="D224" s="155" t="s">
        <v>259</v>
      </c>
      <c r="E224" s="100" t="s">
        <v>260</v>
      </c>
      <c r="F224" s="335" t="s">
        <v>446</v>
      </c>
      <c r="G224" s="335"/>
      <c r="H224" s="101">
        <v>730</v>
      </c>
      <c r="I224" s="101">
        <v>243.4</v>
      </c>
      <c r="J224" s="178">
        <f t="shared" si="3"/>
        <v>33.34246575342466</v>
      </c>
    </row>
    <row r="225" spans="1:10" ht="16.5" customHeight="1">
      <c r="A225" s="183"/>
      <c r="B225" s="291"/>
      <c r="C225" s="292"/>
      <c r="D225" s="50"/>
      <c r="E225" s="53" t="s">
        <v>447</v>
      </c>
      <c r="F225" s="293" t="s">
        <v>446</v>
      </c>
      <c r="G225" s="293"/>
      <c r="H225" s="110">
        <v>730</v>
      </c>
      <c r="I225" s="110">
        <v>243.4</v>
      </c>
      <c r="J225" s="191">
        <f t="shared" si="3"/>
        <v>33.34246575342466</v>
      </c>
    </row>
    <row r="226" spans="1:10" ht="16.5" customHeight="1">
      <c r="A226" s="185"/>
      <c r="B226" s="326"/>
      <c r="C226" s="287"/>
      <c r="D226" s="166" t="s">
        <v>317</v>
      </c>
      <c r="E226" s="115" t="s">
        <v>318</v>
      </c>
      <c r="F226" s="348" t="s">
        <v>368</v>
      </c>
      <c r="G226" s="348"/>
      <c r="H226" s="116">
        <v>4800</v>
      </c>
      <c r="I226" s="116">
        <v>2326.9</v>
      </c>
      <c r="J226" s="189">
        <f t="shared" si="3"/>
        <v>48.47708333333333</v>
      </c>
    </row>
    <row r="227" spans="1:10" ht="16.5" customHeight="1">
      <c r="A227" s="99"/>
      <c r="B227" s="340"/>
      <c r="C227" s="290"/>
      <c r="D227" s="156"/>
      <c r="E227" s="100" t="s">
        <v>60</v>
      </c>
      <c r="F227" s="335" t="s">
        <v>368</v>
      </c>
      <c r="G227" s="335"/>
      <c r="H227" s="101">
        <v>4800</v>
      </c>
      <c r="I227" s="101">
        <v>2326.9</v>
      </c>
      <c r="J227" s="178">
        <f t="shared" si="3"/>
        <v>48.47708333333333</v>
      </c>
    </row>
    <row r="228" spans="1:10" ht="16.5" customHeight="1">
      <c r="A228" s="99"/>
      <c r="B228" s="340"/>
      <c r="C228" s="290"/>
      <c r="D228" s="155" t="s">
        <v>237</v>
      </c>
      <c r="E228" s="100" t="s">
        <v>229</v>
      </c>
      <c r="F228" s="335" t="s">
        <v>448</v>
      </c>
      <c r="G228" s="335"/>
      <c r="H228" s="101">
        <v>60000</v>
      </c>
      <c r="I228" s="101">
        <v>44024.71</v>
      </c>
      <c r="J228" s="178">
        <f t="shared" si="3"/>
        <v>73.37451666666666</v>
      </c>
    </row>
    <row r="229" spans="1:10" ht="16.5" customHeight="1">
      <c r="A229" s="99"/>
      <c r="B229" s="340"/>
      <c r="C229" s="290"/>
      <c r="D229" s="156"/>
      <c r="E229" s="100" t="s">
        <v>447</v>
      </c>
      <c r="F229" s="335" t="s">
        <v>448</v>
      </c>
      <c r="G229" s="335"/>
      <c r="H229" s="101">
        <v>60000</v>
      </c>
      <c r="I229" s="101">
        <v>44024.71</v>
      </c>
      <c r="J229" s="178">
        <f t="shared" si="3"/>
        <v>73.37451666666666</v>
      </c>
    </row>
    <row r="230" spans="1:10" ht="16.5" customHeight="1">
      <c r="A230" s="99"/>
      <c r="B230" s="3"/>
      <c r="C230" s="4"/>
      <c r="D230" s="156"/>
      <c r="E230" s="100" t="s">
        <v>1001</v>
      </c>
      <c r="F230" s="101"/>
      <c r="G230" s="101"/>
      <c r="H230" s="101"/>
      <c r="I230" s="101">
        <v>42267.81</v>
      </c>
      <c r="J230" s="178"/>
    </row>
    <row r="231" spans="1:10" ht="16.5" customHeight="1">
      <c r="A231" s="99"/>
      <c r="B231" s="3"/>
      <c r="C231" s="4"/>
      <c r="D231" s="156"/>
      <c r="E231" s="100" t="s">
        <v>1002</v>
      </c>
      <c r="F231" s="101"/>
      <c r="G231" s="101"/>
      <c r="H231" s="101"/>
      <c r="I231" s="101">
        <v>188.05</v>
      </c>
      <c r="J231" s="178"/>
    </row>
    <row r="232" spans="1:10" ht="16.5" customHeight="1">
      <c r="A232" s="99"/>
      <c r="B232" s="3"/>
      <c r="C232" s="4"/>
      <c r="D232" s="156"/>
      <c r="E232" s="100" t="s">
        <v>1003</v>
      </c>
      <c r="F232" s="101"/>
      <c r="G232" s="101"/>
      <c r="H232" s="101"/>
      <c r="I232" s="101">
        <v>1000.11</v>
      </c>
      <c r="J232" s="178"/>
    </row>
    <row r="233" spans="1:10" ht="16.5" customHeight="1">
      <c r="A233" s="99"/>
      <c r="B233" s="3"/>
      <c r="C233" s="4"/>
      <c r="D233" s="156"/>
      <c r="E233" s="100" t="s">
        <v>1004</v>
      </c>
      <c r="F233" s="101"/>
      <c r="G233" s="101"/>
      <c r="H233" s="101"/>
      <c r="I233" s="101">
        <v>568.74</v>
      </c>
      <c r="J233" s="178"/>
    </row>
    <row r="234" spans="1:10" ht="16.5" customHeight="1">
      <c r="A234" s="99"/>
      <c r="B234" s="340"/>
      <c r="C234" s="290"/>
      <c r="D234" s="155" t="s">
        <v>449</v>
      </c>
      <c r="E234" s="100" t="s">
        <v>450</v>
      </c>
      <c r="F234" s="335" t="s">
        <v>451</v>
      </c>
      <c r="G234" s="335"/>
      <c r="H234" s="101">
        <f>H235+H236</f>
        <v>77000</v>
      </c>
      <c r="I234" s="101">
        <v>65831.68</v>
      </c>
      <c r="J234" s="178">
        <f t="shared" si="3"/>
        <v>85.4956883116883</v>
      </c>
    </row>
    <row r="235" spans="1:10" ht="20.25" customHeight="1">
      <c r="A235" s="99"/>
      <c r="B235" s="3"/>
      <c r="C235" s="4"/>
      <c r="D235" s="28"/>
      <c r="E235" s="100" t="s">
        <v>1275</v>
      </c>
      <c r="F235" s="101"/>
      <c r="G235" s="101"/>
      <c r="H235" s="101">
        <v>7000</v>
      </c>
      <c r="I235" s="101">
        <v>1108.85</v>
      </c>
      <c r="J235" s="178">
        <f t="shared" si="3"/>
        <v>15.840714285714284</v>
      </c>
    </row>
    <row r="236" spans="1:10" ht="21" customHeight="1">
      <c r="A236" s="99"/>
      <c r="B236" s="340"/>
      <c r="C236" s="290"/>
      <c r="D236" s="25"/>
      <c r="E236" s="100" t="s">
        <v>453</v>
      </c>
      <c r="F236" s="335" t="s">
        <v>451</v>
      </c>
      <c r="G236" s="335"/>
      <c r="H236" s="101">
        <v>70000</v>
      </c>
      <c r="I236" s="101">
        <v>64722.83</v>
      </c>
      <c r="J236" s="178">
        <f t="shared" si="3"/>
        <v>92.46118571428572</v>
      </c>
    </row>
    <row r="237" spans="1:10" ht="16.5" customHeight="1">
      <c r="A237" s="99"/>
      <c r="B237" s="340"/>
      <c r="C237" s="290"/>
      <c r="D237" s="155" t="s">
        <v>331</v>
      </c>
      <c r="E237" s="100" t="s">
        <v>332</v>
      </c>
      <c r="F237" s="335" t="s">
        <v>454</v>
      </c>
      <c r="G237" s="335"/>
      <c r="H237" s="101">
        <v>8988</v>
      </c>
      <c r="I237" s="101">
        <v>3567</v>
      </c>
      <c r="J237" s="178">
        <f t="shared" si="3"/>
        <v>39.686248331108146</v>
      </c>
    </row>
    <row r="238" spans="1:10" ht="16.5" customHeight="1">
      <c r="A238" s="99"/>
      <c r="B238" s="340"/>
      <c r="C238" s="290"/>
      <c r="D238" s="156"/>
      <c r="E238" s="100" t="s">
        <v>447</v>
      </c>
      <c r="F238" s="335" t="s">
        <v>454</v>
      </c>
      <c r="G238" s="335"/>
      <c r="H238" s="101">
        <v>8988</v>
      </c>
      <c r="I238" s="101">
        <v>3567</v>
      </c>
      <c r="J238" s="178">
        <f t="shared" si="3"/>
        <v>39.686248331108146</v>
      </c>
    </row>
    <row r="239" spans="1:10" ht="16.5" customHeight="1">
      <c r="A239" s="99"/>
      <c r="B239" s="340"/>
      <c r="C239" s="290"/>
      <c r="D239" s="155" t="s">
        <v>242</v>
      </c>
      <c r="E239" s="100" t="s">
        <v>243</v>
      </c>
      <c r="F239" s="335" t="s">
        <v>455</v>
      </c>
      <c r="G239" s="335"/>
      <c r="H239" s="101">
        <f>H240+H248+H249</f>
        <v>212347</v>
      </c>
      <c r="I239" s="101">
        <f>I240+I248+I249</f>
        <v>118843.17</v>
      </c>
      <c r="J239" s="178">
        <f t="shared" si="3"/>
        <v>55.966493522394956</v>
      </c>
    </row>
    <row r="240" spans="1:10" ht="16.5" customHeight="1">
      <c r="A240" s="99"/>
      <c r="B240" s="340"/>
      <c r="C240" s="290"/>
      <c r="D240" s="156"/>
      <c r="E240" s="100" t="s">
        <v>447</v>
      </c>
      <c r="F240" s="335" t="s">
        <v>456</v>
      </c>
      <c r="G240" s="335"/>
      <c r="H240" s="101">
        <v>209947</v>
      </c>
      <c r="I240" s="101">
        <v>118180.69</v>
      </c>
      <c r="J240" s="178">
        <f t="shared" si="3"/>
        <v>56.290725754595215</v>
      </c>
    </row>
    <row r="241" spans="1:10" ht="16.5" customHeight="1">
      <c r="A241" s="99"/>
      <c r="B241" s="3"/>
      <c r="C241" s="4"/>
      <c r="D241" s="156"/>
      <c r="E241" s="100" t="s">
        <v>1631</v>
      </c>
      <c r="F241" s="101"/>
      <c r="G241" s="101"/>
      <c r="H241" s="101"/>
      <c r="I241" s="101">
        <v>69895.64</v>
      </c>
      <c r="J241" s="178"/>
    </row>
    <row r="242" spans="1:10" ht="16.5" customHeight="1">
      <c r="A242" s="99"/>
      <c r="B242" s="3"/>
      <c r="C242" s="4"/>
      <c r="D242" s="156"/>
      <c r="E242" s="100" t="s">
        <v>1625</v>
      </c>
      <c r="F242" s="101"/>
      <c r="G242" s="101"/>
      <c r="H242" s="101"/>
      <c r="I242" s="101">
        <v>3049.99</v>
      </c>
      <c r="J242" s="178"/>
    </row>
    <row r="243" spans="1:10" ht="16.5" customHeight="1">
      <c r="A243" s="99"/>
      <c r="B243" s="3"/>
      <c r="C243" s="4"/>
      <c r="D243" s="156"/>
      <c r="E243" s="100" t="s">
        <v>1626</v>
      </c>
      <c r="F243" s="101"/>
      <c r="G243" s="101"/>
      <c r="H243" s="101"/>
      <c r="I243" s="101">
        <v>9963</v>
      </c>
      <c r="J243" s="178"/>
    </row>
    <row r="244" spans="1:10" ht="16.5" customHeight="1">
      <c r="A244" s="99"/>
      <c r="B244" s="3"/>
      <c r="C244" s="4"/>
      <c r="D244" s="156"/>
      <c r="E244" s="100" t="s">
        <v>1627</v>
      </c>
      <c r="F244" s="101"/>
      <c r="G244" s="101"/>
      <c r="H244" s="101"/>
      <c r="I244" s="101">
        <v>15700.95</v>
      </c>
      <c r="J244" s="178"/>
    </row>
    <row r="245" spans="1:10" ht="16.5" customHeight="1">
      <c r="A245" s="102"/>
      <c r="B245" s="10"/>
      <c r="C245" s="146"/>
      <c r="D245" s="23"/>
      <c r="E245" s="53" t="s">
        <v>1628</v>
      </c>
      <c r="F245" s="110"/>
      <c r="G245" s="110"/>
      <c r="H245" s="110"/>
      <c r="I245" s="110">
        <v>1680</v>
      </c>
      <c r="J245" s="191"/>
    </row>
    <row r="246" spans="1:10" ht="16.5" customHeight="1">
      <c r="A246" s="173"/>
      <c r="B246" s="5"/>
      <c r="C246" s="193"/>
      <c r="D246" s="25"/>
      <c r="E246" s="115" t="s">
        <v>1629</v>
      </c>
      <c r="F246" s="116"/>
      <c r="G246" s="116"/>
      <c r="H246" s="116"/>
      <c r="I246" s="116">
        <v>5463.79</v>
      </c>
      <c r="J246" s="189"/>
    </row>
    <row r="247" spans="1:10" ht="16.5" customHeight="1">
      <c r="A247" s="99"/>
      <c r="B247" s="3"/>
      <c r="C247" s="4"/>
      <c r="D247" s="156"/>
      <c r="E247" s="100" t="s">
        <v>1630</v>
      </c>
      <c r="F247" s="101"/>
      <c r="G247" s="101"/>
      <c r="H247" s="101"/>
      <c r="I247" s="101">
        <v>12427.32</v>
      </c>
      <c r="J247" s="178"/>
    </row>
    <row r="248" spans="1:10" ht="15" customHeight="1">
      <c r="A248" s="99"/>
      <c r="B248" s="3"/>
      <c r="C248" s="4"/>
      <c r="D248" s="156"/>
      <c r="E248" s="100" t="s">
        <v>1275</v>
      </c>
      <c r="F248" s="101"/>
      <c r="G248" s="101"/>
      <c r="H248" s="101">
        <v>1400</v>
      </c>
      <c r="I248" s="101">
        <v>28.51</v>
      </c>
      <c r="J248" s="178">
        <f t="shared" si="3"/>
        <v>2.0364285714285715</v>
      </c>
    </row>
    <row r="249" spans="1:10" ht="16.5" customHeight="1">
      <c r="A249" s="99"/>
      <c r="B249" s="340"/>
      <c r="C249" s="290"/>
      <c r="D249" s="156"/>
      <c r="E249" s="100" t="s">
        <v>286</v>
      </c>
      <c r="F249" s="335" t="s">
        <v>241</v>
      </c>
      <c r="G249" s="335"/>
      <c r="H249" s="101">
        <v>1000</v>
      </c>
      <c r="I249" s="101">
        <v>633.97</v>
      </c>
      <c r="J249" s="178">
        <f t="shared" si="3"/>
        <v>63.397000000000006</v>
      </c>
    </row>
    <row r="250" spans="1:10" ht="30">
      <c r="A250" s="99"/>
      <c r="B250" s="340"/>
      <c r="C250" s="290"/>
      <c r="D250" s="155" t="s">
        <v>457</v>
      </c>
      <c r="E250" s="100" t="s">
        <v>458</v>
      </c>
      <c r="F250" s="335" t="s">
        <v>459</v>
      </c>
      <c r="G250" s="335"/>
      <c r="H250" s="101">
        <v>4093</v>
      </c>
      <c r="I250" s="101">
        <v>1230</v>
      </c>
      <c r="J250" s="178">
        <f t="shared" si="3"/>
        <v>30.051307109699486</v>
      </c>
    </row>
    <row r="251" spans="1:10" ht="16.5" customHeight="1">
      <c r="A251" s="99"/>
      <c r="B251" s="340"/>
      <c r="C251" s="290"/>
      <c r="D251" s="156"/>
      <c r="E251" s="100" t="s">
        <v>447</v>
      </c>
      <c r="F251" s="335" t="s">
        <v>459</v>
      </c>
      <c r="G251" s="335"/>
      <c r="H251" s="101">
        <v>4093</v>
      </c>
      <c r="I251" s="101">
        <v>1230</v>
      </c>
      <c r="J251" s="178">
        <f t="shared" si="3"/>
        <v>30.051307109699486</v>
      </c>
    </row>
    <row r="252" spans="1:10" ht="16.5" customHeight="1">
      <c r="A252" s="99"/>
      <c r="B252" s="340"/>
      <c r="C252" s="290"/>
      <c r="D252" s="155" t="s">
        <v>217</v>
      </c>
      <c r="E252" s="100" t="s">
        <v>218</v>
      </c>
      <c r="F252" s="335" t="s">
        <v>238</v>
      </c>
      <c r="G252" s="335"/>
      <c r="H252" s="101">
        <v>8567</v>
      </c>
      <c r="I252" s="101">
        <v>8566.07</v>
      </c>
      <c r="J252" s="178">
        <f t="shared" si="3"/>
        <v>99.98914439126882</v>
      </c>
    </row>
    <row r="253" spans="1:10" ht="16.5" customHeight="1">
      <c r="A253" s="99"/>
      <c r="B253" s="340"/>
      <c r="C253" s="290"/>
      <c r="D253" s="156"/>
      <c r="E253" s="100" t="s">
        <v>447</v>
      </c>
      <c r="F253" s="335" t="s">
        <v>238</v>
      </c>
      <c r="G253" s="335"/>
      <c r="H253" s="101">
        <v>8567</v>
      </c>
      <c r="I253" s="101">
        <v>8566.07</v>
      </c>
      <c r="J253" s="178">
        <f t="shared" si="3"/>
        <v>99.98914439126882</v>
      </c>
    </row>
    <row r="254" spans="1:10" ht="16.5" customHeight="1">
      <c r="A254" s="183"/>
      <c r="B254" s="145"/>
      <c r="C254" s="146"/>
      <c r="D254" s="50"/>
      <c r="E254" s="53" t="s">
        <v>1632</v>
      </c>
      <c r="F254" s="110"/>
      <c r="G254" s="110"/>
      <c r="H254" s="110"/>
      <c r="I254" s="110">
        <v>6437</v>
      </c>
      <c r="J254" s="191"/>
    </row>
    <row r="255" spans="1:10" ht="16.5" customHeight="1">
      <c r="A255" s="185"/>
      <c r="B255" s="192"/>
      <c r="C255" s="193"/>
      <c r="D255" s="158"/>
      <c r="E255" s="115" t="s">
        <v>1633</v>
      </c>
      <c r="F255" s="116"/>
      <c r="G255" s="116"/>
      <c r="H255" s="116"/>
      <c r="I255" s="116">
        <v>2129.07</v>
      </c>
      <c r="J255" s="189"/>
    </row>
    <row r="256" spans="1:10" ht="16.5" customHeight="1">
      <c r="A256" s="99"/>
      <c r="B256" s="340"/>
      <c r="C256" s="290"/>
      <c r="D256" s="155" t="s">
        <v>460</v>
      </c>
      <c r="E256" s="100" t="s">
        <v>461</v>
      </c>
      <c r="F256" s="335" t="s">
        <v>462</v>
      </c>
      <c r="G256" s="335"/>
      <c r="H256" s="101">
        <v>170000</v>
      </c>
      <c r="I256" s="101">
        <v>74538</v>
      </c>
      <c r="J256" s="178">
        <f t="shared" si="3"/>
        <v>43.845882352941175</v>
      </c>
    </row>
    <row r="257" spans="1:10" ht="16.5" customHeight="1">
      <c r="A257" s="99"/>
      <c r="B257" s="340"/>
      <c r="C257" s="290"/>
      <c r="D257" s="156"/>
      <c r="E257" s="100" t="s">
        <v>463</v>
      </c>
      <c r="F257" s="335" t="s">
        <v>462</v>
      </c>
      <c r="G257" s="335"/>
      <c r="H257" s="101">
        <v>170000</v>
      </c>
      <c r="I257" s="101">
        <v>74538</v>
      </c>
      <c r="J257" s="178">
        <f t="shared" si="3"/>
        <v>43.845882352941175</v>
      </c>
    </row>
    <row r="258" spans="1:10" ht="15">
      <c r="A258" s="99"/>
      <c r="B258" s="340"/>
      <c r="C258" s="290"/>
      <c r="D258" s="155" t="s">
        <v>464</v>
      </c>
      <c r="E258" s="100" t="s">
        <v>465</v>
      </c>
      <c r="F258" s="335" t="s">
        <v>240</v>
      </c>
      <c r="G258" s="335"/>
      <c r="H258" s="101">
        <v>300</v>
      </c>
      <c r="I258" s="101">
        <v>0</v>
      </c>
      <c r="J258" s="178">
        <f t="shared" si="3"/>
        <v>0</v>
      </c>
    </row>
    <row r="259" spans="1:10" ht="16.5" customHeight="1">
      <c r="A259" s="99"/>
      <c r="B259" s="340"/>
      <c r="C259" s="290"/>
      <c r="D259" s="156"/>
      <c r="E259" s="100" t="s">
        <v>447</v>
      </c>
      <c r="F259" s="335" t="s">
        <v>240</v>
      </c>
      <c r="G259" s="335"/>
      <c r="H259" s="101">
        <v>300</v>
      </c>
      <c r="I259" s="101">
        <v>0</v>
      </c>
      <c r="J259" s="178">
        <f t="shared" si="3"/>
        <v>0</v>
      </c>
    </row>
    <row r="260" spans="1:10" ht="16.5" customHeight="1">
      <c r="A260" s="99"/>
      <c r="B260" s="340"/>
      <c r="C260" s="290"/>
      <c r="D260" s="155" t="s">
        <v>466</v>
      </c>
      <c r="E260" s="100" t="s">
        <v>467</v>
      </c>
      <c r="F260" s="335" t="s">
        <v>468</v>
      </c>
      <c r="G260" s="335"/>
      <c r="H260" s="101">
        <v>10000</v>
      </c>
      <c r="I260" s="101">
        <v>9831.66</v>
      </c>
      <c r="J260" s="178">
        <f t="shared" si="3"/>
        <v>98.3166</v>
      </c>
    </row>
    <row r="261" spans="1:10" ht="16.5" customHeight="1">
      <c r="A261" s="99"/>
      <c r="B261" s="340"/>
      <c r="C261" s="290"/>
      <c r="D261" s="23"/>
      <c r="E261" s="100" t="s">
        <v>1634</v>
      </c>
      <c r="F261" s="335" t="s">
        <v>468</v>
      </c>
      <c r="G261" s="335"/>
      <c r="H261" s="101">
        <v>10000</v>
      </c>
      <c r="I261" s="101">
        <v>9831.66</v>
      </c>
      <c r="J261" s="178">
        <f t="shared" si="3"/>
        <v>98.3166</v>
      </c>
    </row>
    <row r="262" spans="1:10" ht="18.75" customHeight="1">
      <c r="A262" s="99"/>
      <c r="B262" s="3"/>
      <c r="C262" s="30"/>
      <c r="D262" s="24">
        <v>4520</v>
      </c>
      <c r="E262" s="20" t="s">
        <v>1276</v>
      </c>
      <c r="F262" s="101"/>
      <c r="G262" s="101"/>
      <c r="H262" s="101">
        <v>2575</v>
      </c>
      <c r="I262" s="101">
        <v>2574.22</v>
      </c>
      <c r="J262" s="178">
        <f t="shared" si="3"/>
        <v>99.96970873786407</v>
      </c>
    </row>
    <row r="263" spans="1:10" ht="15" customHeight="1">
      <c r="A263" s="99"/>
      <c r="B263" s="3"/>
      <c r="C263" s="30"/>
      <c r="D263" s="24"/>
      <c r="E263" s="20" t="s">
        <v>1635</v>
      </c>
      <c r="F263" s="101"/>
      <c r="G263" s="101"/>
      <c r="H263" s="101">
        <v>2575</v>
      </c>
      <c r="I263" s="101">
        <v>2574.22</v>
      </c>
      <c r="J263" s="178">
        <f t="shared" si="3"/>
        <v>99.96970873786407</v>
      </c>
    </row>
    <row r="264" spans="1:10" ht="16.5" customHeight="1">
      <c r="A264" s="99"/>
      <c r="B264" s="340"/>
      <c r="C264" s="290"/>
      <c r="D264" s="29" t="s">
        <v>352</v>
      </c>
      <c r="E264" s="100" t="s">
        <v>353</v>
      </c>
      <c r="F264" s="335" t="s">
        <v>469</v>
      </c>
      <c r="G264" s="335"/>
      <c r="H264" s="101">
        <f>H265+H266+H267+H268+H269</f>
        <v>373600</v>
      </c>
      <c r="I264" s="101">
        <f>SUM(I265:I269)</f>
        <v>82.88</v>
      </c>
      <c r="J264" s="178">
        <f t="shared" si="3"/>
        <v>0.022184154175588864</v>
      </c>
    </row>
    <row r="265" spans="1:10" ht="15">
      <c r="A265" s="99"/>
      <c r="B265" s="340"/>
      <c r="C265" s="290"/>
      <c r="D265" s="156"/>
      <c r="E265" s="100" t="s">
        <v>471</v>
      </c>
      <c r="F265" s="335" t="s">
        <v>451</v>
      </c>
      <c r="G265" s="335"/>
      <c r="H265" s="101">
        <v>100000</v>
      </c>
      <c r="I265" s="101">
        <v>0</v>
      </c>
      <c r="J265" s="178">
        <f t="shared" si="3"/>
        <v>0</v>
      </c>
    </row>
    <row r="266" spans="1:10" ht="17.25" customHeight="1">
      <c r="A266" s="99"/>
      <c r="B266" s="3"/>
      <c r="C266" s="4"/>
      <c r="D266" s="156"/>
      <c r="E266" s="100" t="s">
        <v>1277</v>
      </c>
      <c r="F266" s="101"/>
      <c r="G266" s="101"/>
      <c r="H266" s="101">
        <v>60000</v>
      </c>
      <c r="I266" s="101">
        <v>0</v>
      </c>
      <c r="J266" s="178">
        <f aca="true" t="shared" si="4" ref="J266:J328">I266/H266%</f>
        <v>0</v>
      </c>
    </row>
    <row r="267" spans="1:10" ht="17.25" customHeight="1">
      <c r="A267" s="99"/>
      <c r="B267" s="3"/>
      <c r="C267" s="4"/>
      <c r="D267" s="156"/>
      <c r="E267" s="100" t="s">
        <v>1278</v>
      </c>
      <c r="F267" s="101"/>
      <c r="G267" s="101"/>
      <c r="H267" s="101">
        <v>58000</v>
      </c>
      <c r="I267" s="101">
        <v>0</v>
      </c>
      <c r="J267" s="178">
        <f t="shared" si="4"/>
        <v>0</v>
      </c>
    </row>
    <row r="268" spans="1:10" ht="15">
      <c r="A268" s="99"/>
      <c r="B268" s="3"/>
      <c r="C268" s="4"/>
      <c r="D268" s="156"/>
      <c r="E268" s="100" t="s">
        <v>1279</v>
      </c>
      <c r="F268" s="101"/>
      <c r="G268" s="101"/>
      <c r="H268" s="101">
        <v>13600</v>
      </c>
      <c r="I268" s="101">
        <v>0</v>
      </c>
      <c r="J268" s="178">
        <f t="shared" si="4"/>
        <v>0</v>
      </c>
    </row>
    <row r="269" spans="1:10" ht="16.5" customHeight="1">
      <c r="A269" s="99"/>
      <c r="B269" s="340"/>
      <c r="C269" s="290"/>
      <c r="D269" s="156"/>
      <c r="E269" s="100" t="s">
        <v>472</v>
      </c>
      <c r="F269" s="335" t="s">
        <v>473</v>
      </c>
      <c r="G269" s="335"/>
      <c r="H269" s="101">
        <v>142000</v>
      </c>
      <c r="I269" s="101">
        <v>82.88</v>
      </c>
      <c r="J269" s="178">
        <f t="shared" si="4"/>
        <v>0.058366197183098587</v>
      </c>
    </row>
    <row r="270" spans="1:10" ht="15">
      <c r="A270" s="99"/>
      <c r="B270" s="340"/>
      <c r="C270" s="290"/>
      <c r="D270" s="155" t="s">
        <v>355</v>
      </c>
      <c r="E270" s="100" t="s">
        <v>356</v>
      </c>
      <c r="F270" s="335" t="s">
        <v>474</v>
      </c>
      <c r="G270" s="335"/>
      <c r="H270" s="101">
        <f>H271+H272+H273+H274</f>
        <v>894672</v>
      </c>
      <c r="I270" s="101">
        <f>I271+I272+I273+I274</f>
        <v>859671.66</v>
      </c>
      <c r="J270" s="178">
        <f t="shared" si="4"/>
        <v>96.08791378292828</v>
      </c>
    </row>
    <row r="271" spans="1:10" ht="19.5" customHeight="1">
      <c r="A271" s="99"/>
      <c r="B271" s="10"/>
      <c r="C271" s="11"/>
      <c r="D271" s="28"/>
      <c r="E271" s="100" t="s">
        <v>1280</v>
      </c>
      <c r="F271" s="101"/>
      <c r="G271" s="101"/>
      <c r="H271" s="101">
        <v>414000</v>
      </c>
      <c r="I271" s="101">
        <v>414000</v>
      </c>
      <c r="J271" s="178">
        <f t="shared" si="4"/>
        <v>100</v>
      </c>
    </row>
    <row r="272" spans="1:10" ht="23.25" customHeight="1">
      <c r="A272" s="99"/>
      <c r="B272" s="10"/>
      <c r="C272" s="11"/>
      <c r="D272" s="31"/>
      <c r="E272" s="20" t="s">
        <v>1281</v>
      </c>
      <c r="F272" s="101"/>
      <c r="G272" s="101"/>
      <c r="H272" s="101">
        <v>441000</v>
      </c>
      <c r="I272" s="101">
        <v>441000</v>
      </c>
      <c r="J272" s="178">
        <f t="shared" si="4"/>
        <v>100</v>
      </c>
    </row>
    <row r="273" spans="1:10" ht="35.25" customHeight="1">
      <c r="A273" s="99"/>
      <c r="B273" s="10"/>
      <c r="C273" s="11"/>
      <c r="D273" s="27"/>
      <c r="E273" s="100" t="s">
        <v>1282</v>
      </c>
      <c r="F273" s="101"/>
      <c r="G273" s="101"/>
      <c r="H273" s="101">
        <v>35000</v>
      </c>
      <c r="I273" s="101">
        <v>0</v>
      </c>
      <c r="J273" s="178">
        <f t="shared" si="4"/>
        <v>0</v>
      </c>
    </row>
    <row r="274" spans="1:10" ht="17.25" customHeight="1">
      <c r="A274" s="99"/>
      <c r="B274" s="10"/>
      <c r="C274" s="11"/>
      <c r="D274" s="29"/>
      <c r="E274" s="100" t="s">
        <v>1283</v>
      </c>
      <c r="F274" s="101"/>
      <c r="G274" s="101"/>
      <c r="H274" s="101">
        <v>4672</v>
      </c>
      <c r="I274" s="101">
        <v>4671.66</v>
      </c>
      <c r="J274" s="178">
        <f t="shared" si="4"/>
        <v>99.99272260273972</v>
      </c>
    </row>
    <row r="275" spans="1:10" ht="24" customHeight="1">
      <c r="A275" s="183"/>
      <c r="B275" s="283" t="s">
        <v>475</v>
      </c>
      <c r="C275" s="284"/>
      <c r="D275" s="197"/>
      <c r="E275" s="198" t="s">
        <v>235</v>
      </c>
      <c r="F275" s="285" t="s">
        <v>476</v>
      </c>
      <c r="G275" s="285"/>
      <c r="H275" s="199">
        <f>H276+H280+H283</f>
        <v>190953</v>
      </c>
      <c r="I275" s="199">
        <v>0</v>
      </c>
      <c r="J275" s="200">
        <f t="shared" si="4"/>
        <v>0</v>
      </c>
    </row>
    <row r="276" spans="1:10" ht="33" customHeight="1">
      <c r="A276" s="185"/>
      <c r="B276" s="326"/>
      <c r="C276" s="287"/>
      <c r="D276" s="166" t="s">
        <v>437</v>
      </c>
      <c r="E276" s="115" t="s">
        <v>438</v>
      </c>
      <c r="F276" s="348" t="s">
        <v>349</v>
      </c>
      <c r="G276" s="348"/>
      <c r="H276" s="116">
        <f>H278+H279</f>
        <v>152153</v>
      </c>
      <c r="I276" s="116">
        <v>0</v>
      </c>
      <c r="J276" s="189">
        <f t="shared" si="4"/>
        <v>0</v>
      </c>
    </row>
    <row r="277" spans="1:10" ht="15.75">
      <c r="A277" s="99"/>
      <c r="B277" s="5"/>
      <c r="C277" s="6"/>
      <c r="D277" s="28"/>
      <c r="E277" s="201" t="s">
        <v>1285</v>
      </c>
      <c r="F277" s="202"/>
      <c r="G277" s="202"/>
      <c r="H277" s="202">
        <v>121152</v>
      </c>
      <c r="I277" s="202">
        <v>0</v>
      </c>
      <c r="J277" s="178">
        <f t="shared" si="4"/>
        <v>0</v>
      </c>
    </row>
    <row r="278" spans="1:10" ht="15">
      <c r="A278" s="99"/>
      <c r="B278" s="5"/>
      <c r="C278" s="6"/>
      <c r="D278" s="27"/>
      <c r="E278" s="100" t="s">
        <v>1284</v>
      </c>
      <c r="F278" s="101"/>
      <c r="G278" s="101"/>
      <c r="H278" s="101">
        <v>121152</v>
      </c>
      <c r="I278" s="101">
        <v>0</v>
      </c>
      <c r="J278" s="178">
        <f t="shared" si="4"/>
        <v>0</v>
      </c>
    </row>
    <row r="279" spans="1:10" ht="15" customHeight="1">
      <c r="A279" s="99"/>
      <c r="B279" s="5"/>
      <c r="C279" s="6"/>
      <c r="D279" s="27"/>
      <c r="E279" s="100" t="s">
        <v>1286</v>
      </c>
      <c r="F279" s="101"/>
      <c r="G279" s="101"/>
      <c r="H279" s="101">
        <v>31001</v>
      </c>
      <c r="I279" s="101">
        <v>0</v>
      </c>
      <c r="J279" s="178">
        <f t="shared" si="4"/>
        <v>0</v>
      </c>
    </row>
    <row r="280" spans="1:10" ht="32.25" customHeight="1">
      <c r="A280" s="99"/>
      <c r="B280" s="3"/>
      <c r="C280" s="4"/>
      <c r="D280" s="166">
        <v>2820</v>
      </c>
      <c r="E280" s="100" t="s">
        <v>1287</v>
      </c>
      <c r="F280" s="101"/>
      <c r="G280" s="101"/>
      <c r="H280" s="101">
        <v>36800</v>
      </c>
      <c r="I280" s="101">
        <v>0</v>
      </c>
      <c r="J280" s="178">
        <f t="shared" si="4"/>
        <v>0</v>
      </c>
    </row>
    <row r="281" spans="1:10" ht="13.5" customHeight="1">
      <c r="A281" s="99"/>
      <c r="B281" s="3"/>
      <c r="C281" s="4"/>
      <c r="D281" s="27"/>
      <c r="E281" s="201" t="s">
        <v>1285</v>
      </c>
      <c r="F281" s="202"/>
      <c r="G281" s="202"/>
      <c r="H281" s="202">
        <v>36800</v>
      </c>
      <c r="I281" s="202">
        <v>0</v>
      </c>
      <c r="J281" s="178">
        <f t="shared" si="4"/>
        <v>0</v>
      </c>
    </row>
    <row r="282" spans="1:10" ht="18" customHeight="1">
      <c r="A282" s="183"/>
      <c r="B282" s="145"/>
      <c r="C282" s="146"/>
      <c r="D282" s="52"/>
      <c r="E282" s="53" t="s">
        <v>1288</v>
      </c>
      <c r="F282" s="110"/>
      <c r="G282" s="110"/>
      <c r="H282" s="110">
        <v>36800</v>
      </c>
      <c r="I282" s="110">
        <v>0</v>
      </c>
      <c r="J282" s="191">
        <f t="shared" si="4"/>
        <v>0</v>
      </c>
    </row>
    <row r="283" spans="1:10" ht="15">
      <c r="A283" s="185"/>
      <c r="B283" s="326"/>
      <c r="C283" s="287"/>
      <c r="D283" s="166" t="s">
        <v>217</v>
      </c>
      <c r="E283" s="115" t="s">
        <v>218</v>
      </c>
      <c r="F283" s="348" t="s">
        <v>384</v>
      </c>
      <c r="G283" s="348"/>
      <c r="H283" s="116">
        <v>2000</v>
      </c>
      <c r="I283" s="116">
        <v>0</v>
      </c>
      <c r="J283" s="189">
        <f t="shared" si="4"/>
        <v>0</v>
      </c>
    </row>
    <row r="284" spans="1:10" ht="16.5" customHeight="1">
      <c r="A284" s="99"/>
      <c r="B284" s="288"/>
      <c r="C284" s="289"/>
      <c r="D284" s="156"/>
      <c r="E284" s="100" t="s">
        <v>477</v>
      </c>
      <c r="F284" s="335" t="s">
        <v>384</v>
      </c>
      <c r="G284" s="335"/>
      <c r="H284" s="101">
        <v>2000</v>
      </c>
      <c r="I284" s="101">
        <v>0</v>
      </c>
      <c r="J284" s="178">
        <f t="shared" si="4"/>
        <v>0</v>
      </c>
    </row>
    <row r="285" spans="1:10" ht="16.5" customHeight="1">
      <c r="A285" s="144" t="s">
        <v>478</v>
      </c>
      <c r="B285" s="298"/>
      <c r="C285" s="299"/>
      <c r="D285" s="148"/>
      <c r="E285" s="149" t="s">
        <v>479</v>
      </c>
      <c r="F285" s="280" t="s">
        <v>480</v>
      </c>
      <c r="G285" s="280"/>
      <c r="H285" s="150">
        <f>H286+H304</f>
        <v>277315</v>
      </c>
      <c r="I285" s="150">
        <f>I286+I304</f>
        <v>114608.22</v>
      </c>
      <c r="J285" s="180">
        <f t="shared" si="4"/>
        <v>41.327811333681915</v>
      </c>
    </row>
    <row r="286" spans="1:10" ht="16.5" customHeight="1">
      <c r="A286" s="99"/>
      <c r="B286" s="294" t="s">
        <v>481</v>
      </c>
      <c r="C286" s="295"/>
      <c r="D286" s="152"/>
      <c r="E286" s="153" t="s">
        <v>482</v>
      </c>
      <c r="F286" s="296" t="s">
        <v>483</v>
      </c>
      <c r="G286" s="296"/>
      <c r="H286" s="154">
        <f>H287+H289+H302</f>
        <v>133500</v>
      </c>
      <c r="I286" s="154">
        <f>I287+I289+I302</f>
        <v>64608.22</v>
      </c>
      <c r="J286" s="179">
        <f t="shared" si="4"/>
        <v>48.39567041198502</v>
      </c>
    </row>
    <row r="287" spans="1:10" ht="16.5" customHeight="1">
      <c r="A287" s="99"/>
      <c r="B287" s="342"/>
      <c r="C287" s="297"/>
      <c r="D287" s="155" t="s">
        <v>317</v>
      </c>
      <c r="E287" s="100" t="s">
        <v>318</v>
      </c>
      <c r="F287" s="335" t="s">
        <v>384</v>
      </c>
      <c r="G287" s="335"/>
      <c r="H287" s="101">
        <v>1350</v>
      </c>
      <c r="I287" s="101">
        <v>700</v>
      </c>
      <c r="J287" s="178">
        <f t="shared" si="4"/>
        <v>51.851851851851855</v>
      </c>
    </row>
    <row r="288" spans="1:10" ht="16.5" customHeight="1">
      <c r="A288" s="99"/>
      <c r="B288" s="340"/>
      <c r="C288" s="290"/>
      <c r="D288" s="156"/>
      <c r="E288" s="100" t="s">
        <v>484</v>
      </c>
      <c r="F288" s="335" t="s">
        <v>384</v>
      </c>
      <c r="G288" s="335"/>
      <c r="H288" s="101">
        <v>1350</v>
      </c>
      <c r="I288" s="101">
        <v>700</v>
      </c>
      <c r="J288" s="178">
        <f t="shared" si="4"/>
        <v>51.851851851851855</v>
      </c>
    </row>
    <row r="289" spans="1:10" ht="16.5" customHeight="1">
      <c r="A289" s="99"/>
      <c r="B289" s="340"/>
      <c r="C289" s="290"/>
      <c r="D289" s="155" t="s">
        <v>242</v>
      </c>
      <c r="E289" s="100" t="s">
        <v>243</v>
      </c>
      <c r="F289" s="335" t="s">
        <v>485</v>
      </c>
      <c r="G289" s="335"/>
      <c r="H289" s="101">
        <f>SUM(H290:H299)</f>
        <v>131850</v>
      </c>
      <c r="I289" s="101">
        <f>I290+I291+I292+I296+I297+I298+I299</f>
        <v>63608.22</v>
      </c>
      <c r="J289" s="178">
        <f t="shared" si="4"/>
        <v>48.24286689419795</v>
      </c>
    </row>
    <row r="290" spans="1:10" ht="30">
      <c r="A290" s="99"/>
      <c r="B290" s="340"/>
      <c r="C290" s="290"/>
      <c r="D290" s="156"/>
      <c r="E290" s="100" t="s">
        <v>486</v>
      </c>
      <c r="F290" s="335" t="s">
        <v>487</v>
      </c>
      <c r="G290" s="335"/>
      <c r="H290" s="101">
        <v>12000</v>
      </c>
      <c r="I290" s="101">
        <v>11263</v>
      </c>
      <c r="J290" s="178">
        <f t="shared" si="4"/>
        <v>93.85833333333333</v>
      </c>
    </row>
    <row r="291" spans="1:10" ht="19.5" customHeight="1">
      <c r="A291" s="99"/>
      <c r="B291" s="340"/>
      <c r="C291" s="290"/>
      <c r="D291" s="156"/>
      <c r="E291" s="100" t="s">
        <v>488</v>
      </c>
      <c r="F291" s="335" t="s">
        <v>489</v>
      </c>
      <c r="G291" s="335"/>
      <c r="H291" s="101">
        <v>9000</v>
      </c>
      <c r="I291" s="101">
        <v>3500</v>
      </c>
      <c r="J291" s="178">
        <f t="shared" si="4"/>
        <v>38.888888888888886</v>
      </c>
    </row>
    <row r="292" spans="1:10" ht="16.5" customHeight="1">
      <c r="A292" s="99"/>
      <c r="B292" s="340"/>
      <c r="C292" s="290"/>
      <c r="D292" s="156"/>
      <c r="E292" s="100" t="s">
        <v>490</v>
      </c>
      <c r="F292" s="335" t="s">
        <v>342</v>
      </c>
      <c r="G292" s="335"/>
      <c r="H292" s="101">
        <v>5000</v>
      </c>
      <c r="I292" s="101">
        <v>120.8</v>
      </c>
      <c r="J292" s="178">
        <f t="shared" si="4"/>
        <v>2.416</v>
      </c>
    </row>
    <row r="293" spans="1:10" ht="16.5" customHeight="1">
      <c r="A293" s="99"/>
      <c r="B293" s="340"/>
      <c r="C293" s="290"/>
      <c r="D293" s="156"/>
      <c r="E293" s="100" t="s">
        <v>491</v>
      </c>
      <c r="F293" s="335" t="s">
        <v>492</v>
      </c>
      <c r="G293" s="335"/>
      <c r="H293" s="101">
        <v>15000</v>
      </c>
      <c r="I293" s="101">
        <v>0</v>
      </c>
      <c r="J293" s="178">
        <f t="shared" si="4"/>
        <v>0</v>
      </c>
    </row>
    <row r="294" spans="1:10" ht="16.5" customHeight="1">
      <c r="A294" s="99"/>
      <c r="B294" s="340"/>
      <c r="C294" s="290"/>
      <c r="D294" s="156"/>
      <c r="E294" s="100" t="s">
        <v>493</v>
      </c>
      <c r="F294" s="335" t="s">
        <v>492</v>
      </c>
      <c r="G294" s="335"/>
      <c r="H294" s="101">
        <v>15000</v>
      </c>
      <c r="I294" s="101">
        <v>0</v>
      </c>
      <c r="J294" s="178">
        <f t="shared" si="4"/>
        <v>0</v>
      </c>
    </row>
    <row r="295" spans="1:10" ht="16.5" customHeight="1">
      <c r="A295" s="99"/>
      <c r="B295" s="340"/>
      <c r="C295" s="290"/>
      <c r="D295" s="156"/>
      <c r="E295" s="100" t="s">
        <v>494</v>
      </c>
      <c r="F295" s="335" t="s">
        <v>492</v>
      </c>
      <c r="G295" s="335"/>
      <c r="H295" s="101">
        <v>13500</v>
      </c>
      <c r="I295" s="101">
        <v>0</v>
      </c>
      <c r="J295" s="178">
        <f t="shared" si="4"/>
        <v>0</v>
      </c>
    </row>
    <row r="296" spans="1:10" ht="16.5" customHeight="1">
      <c r="A296" s="99"/>
      <c r="B296" s="340"/>
      <c r="C296" s="290"/>
      <c r="D296" s="156"/>
      <c r="E296" s="100" t="s">
        <v>495</v>
      </c>
      <c r="F296" s="335" t="s">
        <v>430</v>
      </c>
      <c r="G296" s="335"/>
      <c r="H296" s="101">
        <v>500</v>
      </c>
      <c r="I296" s="101">
        <v>408.42</v>
      </c>
      <c r="J296" s="178">
        <f t="shared" si="4"/>
        <v>81.684</v>
      </c>
    </row>
    <row r="297" spans="1:10" ht="16.5" customHeight="1">
      <c r="A297" s="99"/>
      <c r="B297" s="10"/>
      <c r="C297" s="11"/>
      <c r="D297" s="156"/>
      <c r="E297" s="100" t="s">
        <v>1290</v>
      </c>
      <c r="F297" s="101"/>
      <c r="G297" s="101"/>
      <c r="H297" s="101">
        <v>1500</v>
      </c>
      <c r="I297" s="101">
        <v>1500</v>
      </c>
      <c r="J297" s="178">
        <f t="shared" si="4"/>
        <v>100</v>
      </c>
    </row>
    <row r="298" spans="1:10" ht="16.5" customHeight="1">
      <c r="A298" s="99"/>
      <c r="B298" s="10"/>
      <c r="C298" s="11"/>
      <c r="D298" s="156"/>
      <c r="E298" s="100" t="s">
        <v>1289</v>
      </c>
      <c r="F298" s="101"/>
      <c r="G298" s="101"/>
      <c r="H298" s="101">
        <v>350</v>
      </c>
      <c r="I298" s="101">
        <v>350</v>
      </c>
      <c r="J298" s="178">
        <f t="shared" si="4"/>
        <v>100</v>
      </c>
    </row>
    <row r="299" spans="1:10" ht="16.5" customHeight="1">
      <c r="A299" s="99"/>
      <c r="B299" s="336"/>
      <c r="C299" s="289"/>
      <c r="D299" s="23"/>
      <c r="E299" s="100" t="s">
        <v>496</v>
      </c>
      <c r="F299" s="335" t="s">
        <v>497</v>
      </c>
      <c r="G299" s="335"/>
      <c r="H299" s="101">
        <v>60000</v>
      </c>
      <c r="I299" s="101">
        <v>46466</v>
      </c>
      <c r="J299" s="178">
        <f t="shared" si="4"/>
        <v>77.44333333333333</v>
      </c>
    </row>
    <row r="300" spans="1:10" ht="16.5" customHeight="1">
      <c r="A300" s="99"/>
      <c r="B300" s="18"/>
      <c r="C300" s="19"/>
      <c r="D300" s="79"/>
      <c r="E300" s="100" t="s">
        <v>51</v>
      </c>
      <c r="F300" s="101"/>
      <c r="G300" s="101"/>
      <c r="H300" s="101"/>
      <c r="I300" s="101">
        <v>46116</v>
      </c>
      <c r="J300" s="178"/>
    </row>
    <row r="301" spans="1:10" ht="16.5" customHeight="1">
      <c r="A301" s="99"/>
      <c r="B301" s="18"/>
      <c r="C301" s="19"/>
      <c r="D301" s="55"/>
      <c r="E301" s="100" t="s">
        <v>52</v>
      </c>
      <c r="F301" s="101"/>
      <c r="G301" s="101"/>
      <c r="H301" s="101"/>
      <c r="I301" s="101">
        <v>350</v>
      </c>
      <c r="J301" s="178"/>
    </row>
    <row r="302" spans="1:10" ht="20.25" customHeight="1">
      <c r="A302" s="99"/>
      <c r="B302" s="18"/>
      <c r="C302" s="19"/>
      <c r="D302" s="24">
        <v>4700</v>
      </c>
      <c r="E302" s="20" t="s">
        <v>526</v>
      </c>
      <c r="F302" s="101"/>
      <c r="G302" s="101"/>
      <c r="H302" s="101">
        <v>300</v>
      </c>
      <c r="I302" s="101">
        <v>300</v>
      </c>
      <c r="J302" s="178">
        <f t="shared" si="4"/>
        <v>100</v>
      </c>
    </row>
    <row r="303" spans="1:10" ht="16.5" customHeight="1">
      <c r="A303" s="99"/>
      <c r="B303" s="16"/>
      <c r="C303" s="17"/>
      <c r="D303" s="25"/>
      <c r="E303" s="100" t="s">
        <v>1291</v>
      </c>
      <c r="F303" s="101"/>
      <c r="G303" s="101"/>
      <c r="H303" s="101">
        <v>300</v>
      </c>
      <c r="I303" s="101">
        <v>300</v>
      </c>
      <c r="J303" s="178">
        <f t="shared" si="4"/>
        <v>100</v>
      </c>
    </row>
    <row r="304" spans="1:10" ht="16.5" customHeight="1">
      <c r="A304" s="99"/>
      <c r="B304" s="294" t="s">
        <v>498</v>
      </c>
      <c r="C304" s="295"/>
      <c r="D304" s="152"/>
      <c r="E304" s="153" t="s">
        <v>499</v>
      </c>
      <c r="F304" s="296" t="s">
        <v>500</v>
      </c>
      <c r="G304" s="296"/>
      <c r="H304" s="154">
        <f>H305+H307+H309</f>
        <v>143815</v>
      </c>
      <c r="I304" s="154">
        <f>I305+I307+I309</f>
        <v>50000</v>
      </c>
      <c r="J304" s="179">
        <f t="shared" si="4"/>
        <v>34.7668880158537</v>
      </c>
    </row>
    <row r="305" spans="1:10" ht="16.5" customHeight="1">
      <c r="A305" s="183"/>
      <c r="B305" s="281"/>
      <c r="C305" s="282"/>
      <c r="D305" s="190" t="s">
        <v>237</v>
      </c>
      <c r="E305" s="53" t="s">
        <v>229</v>
      </c>
      <c r="F305" s="293" t="s">
        <v>324</v>
      </c>
      <c r="G305" s="293"/>
      <c r="H305" s="110">
        <v>1815</v>
      </c>
      <c r="I305" s="110">
        <v>0</v>
      </c>
      <c r="J305" s="191">
        <f t="shared" si="4"/>
        <v>0</v>
      </c>
    </row>
    <row r="306" spans="1:10" ht="30">
      <c r="A306" s="185"/>
      <c r="B306" s="326"/>
      <c r="C306" s="287"/>
      <c r="D306" s="196"/>
      <c r="E306" s="115" t="s">
        <v>501</v>
      </c>
      <c r="F306" s="348" t="s">
        <v>324</v>
      </c>
      <c r="G306" s="348"/>
      <c r="H306" s="116">
        <v>1815</v>
      </c>
      <c r="I306" s="116">
        <v>0</v>
      </c>
      <c r="J306" s="189">
        <f t="shared" si="4"/>
        <v>0</v>
      </c>
    </row>
    <row r="307" spans="1:10" ht="15">
      <c r="A307" s="99"/>
      <c r="B307" s="3"/>
      <c r="C307" s="30"/>
      <c r="D307" s="24">
        <v>4270</v>
      </c>
      <c r="E307" s="20" t="s">
        <v>1292</v>
      </c>
      <c r="F307" s="101"/>
      <c r="G307" s="101"/>
      <c r="H307" s="101">
        <v>22000</v>
      </c>
      <c r="I307" s="101">
        <v>0</v>
      </c>
      <c r="J307" s="178">
        <f t="shared" si="4"/>
        <v>0</v>
      </c>
    </row>
    <row r="308" spans="1:10" ht="15">
      <c r="A308" s="99"/>
      <c r="B308" s="3"/>
      <c r="C308" s="4"/>
      <c r="D308" s="25"/>
      <c r="E308" s="100" t="s">
        <v>1293</v>
      </c>
      <c r="F308" s="101"/>
      <c r="G308" s="101"/>
      <c r="H308" s="101">
        <v>22000</v>
      </c>
      <c r="I308" s="101">
        <v>0</v>
      </c>
      <c r="J308" s="178">
        <f t="shared" si="4"/>
        <v>0</v>
      </c>
    </row>
    <row r="309" spans="1:10" ht="16.5" customHeight="1">
      <c r="A309" s="99"/>
      <c r="B309" s="340"/>
      <c r="C309" s="290"/>
      <c r="D309" s="155" t="s">
        <v>242</v>
      </c>
      <c r="E309" s="100" t="s">
        <v>243</v>
      </c>
      <c r="F309" s="335" t="s">
        <v>502</v>
      </c>
      <c r="G309" s="335"/>
      <c r="H309" s="101">
        <v>120000</v>
      </c>
      <c r="I309" s="101">
        <v>50000</v>
      </c>
      <c r="J309" s="178">
        <f t="shared" si="4"/>
        <v>41.666666666666664</v>
      </c>
    </row>
    <row r="310" spans="1:10" ht="16.5" customHeight="1">
      <c r="A310" s="99"/>
      <c r="B310" s="340"/>
      <c r="C310" s="290"/>
      <c r="D310" s="156"/>
      <c r="E310" s="100" t="s">
        <v>503</v>
      </c>
      <c r="F310" s="335" t="s">
        <v>502</v>
      </c>
      <c r="G310" s="335"/>
      <c r="H310" s="101">
        <v>120000</v>
      </c>
      <c r="I310" s="101">
        <v>50000</v>
      </c>
      <c r="J310" s="178">
        <f t="shared" si="4"/>
        <v>41.666666666666664</v>
      </c>
    </row>
    <row r="311" spans="1:10" ht="16.5" customHeight="1">
      <c r="A311" s="261" t="s">
        <v>505</v>
      </c>
      <c r="B311" s="249"/>
      <c r="C311" s="250"/>
      <c r="D311" s="262"/>
      <c r="E311" s="263" t="s">
        <v>506</v>
      </c>
      <c r="F311" s="251" t="s">
        <v>507</v>
      </c>
      <c r="G311" s="251"/>
      <c r="H311" s="264">
        <f>H312+H320+H338+H419+H428+H453</f>
        <v>5231966</v>
      </c>
      <c r="I311" s="264">
        <f>I312+I320+I338+I419+I428+I453</f>
        <v>2532115.6300000004</v>
      </c>
      <c r="J311" s="265">
        <f t="shared" si="4"/>
        <v>48.39701997298913</v>
      </c>
    </row>
    <row r="312" spans="1:10" ht="16.5" customHeight="1">
      <c r="A312" s="185"/>
      <c r="B312" s="252" t="s">
        <v>508</v>
      </c>
      <c r="C312" s="253"/>
      <c r="D312" s="169"/>
      <c r="E312" s="170" t="s">
        <v>509</v>
      </c>
      <c r="F312" s="254" t="s">
        <v>510</v>
      </c>
      <c r="G312" s="254"/>
      <c r="H312" s="147">
        <f>H313</f>
        <v>148257</v>
      </c>
      <c r="I312" s="147">
        <f>I313</f>
        <v>74128</v>
      </c>
      <c r="J312" s="203">
        <f t="shared" si="4"/>
        <v>49.99966274779606</v>
      </c>
    </row>
    <row r="313" spans="1:10" ht="16.5" customHeight="1">
      <c r="A313" s="99"/>
      <c r="B313" s="8"/>
      <c r="C313" s="9"/>
      <c r="D313" s="159"/>
      <c r="E313" s="160" t="s">
        <v>1577</v>
      </c>
      <c r="F313" s="161"/>
      <c r="G313" s="161"/>
      <c r="H313" s="161">
        <v>148257</v>
      </c>
      <c r="I313" s="161">
        <v>74128</v>
      </c>
      <c r="J313" s="178">
        <f t="shared" si="4"/>
        <v>49.99966274779606</v>
      </c>
    </row>
    <row r="314" spans="1:10" ht="16.5" customHeight="1">
      <c r="A314" s="99"/>
      <c r="B314" s="247"/>
      <c r="C314" s="248"/>
      <c r="D314" s="155" t="s">
        <v>253</v>
      </c>
      <c r="E314" s="100" t="s">
        <v>254</v>
      </c>
      <c r="F314" s="335" t="s">
        <v>511</v>
      </c>
      <c r="G314" s="335"/>
      <c r="H314" s="101">
        <v>128320</v>
      </c>
      <c r="I314" s="101">
        <v>64160</v>
      </c>
      <c r="J314" s="178">
        <f t="shared" si="4"/>
        <v>50</v>
      </c>
    </row>
    <row r="315" spans="1:10" ht="16.5" customHeight="1">
      <c r="A315" s="99"/>
      <c r="B315" s="340"/>
      <c r="C315" s="290"/>
      <c r="D315" s="156"/>
      <c r="E315" s="100" t="s">
        <v>512</v>
      </c>
      <c r="F315" s="335" t="s">
        <v>511</v>
      </c>
      <c r="G315" s="335"/>
      <c r="H315" s="101">
        <v>128320</v>
      </c>
      <c r="I315" s="101">
        <v>64160</v>
      </c>
      <c r="J315" s="178">
        <f t="shared" si="4"/>
        <v>50</v>
      </c>
    </row>
    <row r="316" spans="1:10" ht="16.5" customHeight="1">
      <c r="A316" s="99"/>
      <c r="B316" s="340"/>
      <c r="C316" s="290"/>
      <c r="D316" s="155" t="s">
        <v>259</v>
      </c>
      <c r="E316" s="100" t="s">
        <v>260</v>
      </c>
      <c r="F316" s="335" t="s">
        <v>513</v>
      </c>
      <c r="G316" s="335"/>
      <c r="H316" s="101">
        <v>18640</v>
      </c>
      <c r="I316" s="101">
        <v>9320</v>
      </c>
      <c r="J316" s="178">
        <f t="shared" si="4"/>
        <v>50</v>
      </c>
    </row>
    <row r="317" spans="1:10" ht="16.5" customHeight="1">
      <c r="A317" s="99"/>
      <c r="B317" s="340"/>
      <c r="C317" s="290"/>
      <c r="D317" s="156"/>
      <c r="E317" s="100" t="s">
        <v>512</v>
      </c>
      <c r="F317" s="335" t="s">
        <v>513</v>
      </c>
      <c r="G317" s="335"/>
      <c r="H317" s="101">
        <v>18640</v>
      </c>
      <c r="I317" s="101">
        <v>9320</v>
      </c>
      <c r="J317" s="178">
        <f t="shared" si="4"/>
        <v>50</v>
      </c>
    </row>
    <row r="318" spans="1:10" ht="16.5" customHeight="1">
      <c r="A318" s="99"/>
      <c r="B318" s="340"/>
      <c r="C318" s="290"/>
      <c r="D318" s="155" t="s">
        <v>262</v>
      </c>
      <c r="E318" s="100" t="s">
        <v>263</v>
      </c>
      <c r="F318" s="335" t="s">
        <v>514</v>
      </c>
      <c r="G318" s="335"/>
      <c r="H318" s="101">
        <v>1297</v>
      </c>
      <c r="I318" s="101">
        <v>648</v>
      </c>
      <c r="J318" s="178">
        <f t="shared" si="4"/>
        <v>49.961449498843486</v>
      </c>
    </row>
    <row r="319" spans="1:10" ht="16.5" customHeight="1">
      <c r="A319" s="99"/>
      <c r="B319" s="288"/>
      <c r="C319" s="289"/>
      <c r="D319" s="156"/>
      <c r="E319" s="100" t="s">
        <v>512</v>
      </c>
      <c r="F319" s="335" t="s">
        <v>514</v>
      </c>
      <c r="G319" s="335"/>
      <c r="H319" s="101">
        <v>1297</v>
      </c>
      <c r="I319" s="101">
        <v>648</v>
      </c>
      <c r="J319" s="178">
        <f t="shared" si="4"/>
        <v>49.961449498843486</v>
      </c>
    </row>
    <row r="320" spans="1:10" ht="16.5" customHeight="1">
      <c r="A320" s="99"/>
      <c r="B320" s="294" t="s">
        <v>515</v>
      </c>
      <c r="C320" s="295"/>
      <c r="D320" s="152"/>
      <c r="E320" s="153" t="s">
        <v>516</v>
      </c>
      <c r="F320" s="296" t="s">
        <v>517</v>
      </c>
      <c r="G320" s="296"/>
      <c r="H320" s="154">
        <f>H321+H323+H328+H330+H332+H334+H336</f>
        <v>226700</v>
      </c>
      <c r="I320" s="154">
        <f>I321+I323+I328+I330+I332+I334+I336</f>
        <v>119758.82000000002</v>
      </c>
      <c r="J320" s="179">
        <f t="shared" si="4"/>
        <v>52.827004852227624</v>
      </c>
    </row>
    <row r="321" spans="1:10" ht="16.5" customHeight="1">
      <c r="A321" s="99"/>
      <c r="B321" s="342"/>
      <c r="C321" s="297"/>
      <c r="D321" s="155" t="s">
        <v>518</v>
      </c>
      <c r="E321" s="100" t="s">
        <v>519</v>
      </c>
      <c r="F321" s="335" t="s">
        <v>520</v>
      </c>
      <c r="G321" s="335"/>
      <c r="H321" s="101">
        <v>206000</v>
      </c>
      <c r="I321" s="101">
        <v>110948.49</v>
      </c>
      <c r="J321" s="178">
        <f t="shared" si="4"/>
        <v>53.858490291262136</v>
      </c>
    </row>
    <row r="322" spans="1:10" ht="16.5" customHeight="1">
      <c r="A322" s="99"/>
      <c r="B322" s="340"/>
      <c r="C322" s="290"/>
      <c r="D322" s="156"/>
      <c r="E322" s="100" t="s">
        <v>313</v>
      </c>
      <c r="F322" s="335" t="s">
        <v>520</v>
      </c>
      <c r="G322" s="335"/>
      <c r="H322" s="101">
        <v>206000</v>
      </c>
      <c r="I322" s="101">
        <v>110948.49</v>
      </c>
      <c r="J322" s="178">
        <f t="shared" si="4"/>
        <v>53.858490291262136</v>
      </c>
    </row>
    <row r="323" spans="1:10" ht="16.5" customHeight="1">
      <c r="A323" s="99"/>
      <c r="B323" s="340"/>
      <c r="C323" s="290"/>
      <c r="D323" s="155" t="s">
        <v>237</v>
      </c>
      <c r="E323" s="100" t="s">
        <v>229</v>
      </c>
      <c r="F323" s="335" t="s">
        <v>521</v>
      </c>
      <c r="G323" s="335"/>
      <c r="H323" s="101">
        <v>11000</v>
      </c>
      <c r="I323" s="101">
        <v>3692.97</v>
      </c>
      <c r="J323" s="178">
        <f t="shared" si="4"/>
        <v>33.57245454545454</v>
      </c>
    </row>
    <row r="324" spans="1:10" ht="16.5" customHeight="1">
      <c r="A324" s="99"/>
      <c r="B324" s="340"/>
      <c r="C324" s="290"/>
      <c r="D324" s="156"/>
      <c r="E324" s="100" t="s">
        <v>313</v>
      </c>
      <c r="F324" s="335" t="s">
        <v>521</v>
      </c>
      <c r="G324" s="335"/>
      <c r="H324" s="101">
        <v>11000</v>
      </c>
      <c r="I324" s="101">
        <v>3692.97</v>
      </c>
      <c r="J324" s="178">
        <f t="shared" si="4"/>
        <v>33.57245454545454</v>
      </c>
    </row>
    <row r="325" spans="1:10" ht="16.5" customHeight="1">
      <c r="A325" s="99"/>
      <c r="B325" s="3"/>
      <c r="C325" s="4"/>
      <c r="D325" s="156"/>
      <c r="E325" s="100" t="s">
        <v>578</v>
      </c>
      <c r="F325" s="101"/>
      <c r="G325" s="101"/>
      <c r="H325" s="101"/>
      <c r="I325" s="101">
        <v>851.12</v>
      </c>
      <c r="J325" s="178"/>
    </row>
    <row r="326" spans="1:10" ht="16.5" customHeight="1">
      <c r="A326" s="99"/>
      <c r="B326" s="3"/>
      <c r="C326" s="4"/>
      <c r="D326" s="156"/>
      <c r="E326" s="100" t="s">
        <v>599</v>
      </c>
      <c r="F326" s="101"/>
      <c r="G326" s="101"/>
      <c r="H326" s="101"/>
      <c r="I326" s="101">
        <v>1973.95</v>
      </c>
      <c r="J326" s="178"/>
    </row>
    <row r="327" spans="1:10" ht="16.5" customHeight="1">
      <c r="A327" s="99"/>
      <c r="B327" s="3"/>
      <c r="C327" s="4"/>
      <c r="D327" s="156"/>
      <c r="E327" s="100" t="s">
        <v>61</v>
      </c>
      <c r="F327" s="101"/>
      <c r="G327" s="101"/>
      <c r="H327" s="101"/>
      <c r="I327" s="101">
        <f>I324-I325-I326</f>
        <v>867.8999999999999</v>
      </c>
      <c r="J327" s="178"/>
    </row>
    <row r="328" spans="1:10" ht="16.5" customHeight="1">
      <c r="A328" s="99"/>
      <c r="B328" s="340"/>
      <c r="C328" s="290"/>
      <c r="D328" s="155" t="s">
        <v>331</v>
      </c>
      <c r="E328" s="100" t="s">
        <v>332</v>
      </c>
      <c r="F328" s="335" t="s">
        <v>384</v>
      </c>
      <c r="G328" s="335"/>
      <c r="H328" s="101">
        <v>2000</v>
      </c>
      <c r="I328" s="101">
        <v>687.69</v>
      </c>
      <c r="J328" s="178">
        <f t="shared" si="4"/>
        <v>34.3845</v>
      </c>
    </row>
    <row r="329" spans="1:10" ht="16.5" customHeight="1">
      <c r="A329" s="99"/>
      <c r="B329" s="340"/>
      <c r="C329" s="290"/>
      <c r="D329" s="156"/>
      <c r="E329" s="100" t="s">
        <v>313</v>
      </c>
      <c r="F329" s="335" t="s">
        <v>384</v>
      </c>
      <c r="G329" s="335"/>
      <c r="H329" s="101">
        <v>2000</v>
      </c>
      <c r="I329" s="101">
        <v>687.69</v>
      </c>
      <c r="J329" s="178">
        <f aca="true" t="shared" si="5" ref="J329:J392">I329/H329%</f>
        <v>34.3845</v>
      </c>
    </row>
    <row r="330" spans="1:10" ht="16.5" customHeight="1">
      <c r="A330" s="99"/>
      <c r="B330" s="340"/>
      <c r="C330" s="290"/>
      <c r="D330" s="155" t="s">
        <v>242</v>
      </c>
      <c r="E330" s="100" t="s">
        <v>243</v>
      </c>
      <c r="F330" s="335" t="s">
        <v>388</v>
      </c>
      <c r="G330" s="335"/>
      <c r="H330" s="101">
        <v>5000</v>
      </c>
      <c r="I330" s="101">
        <v>3998.49</v>
      </c>
      <c r="J330" s="178">
        <f t="shared" si="5"/>
        <v>79.96979999999999</v>
      </c>
    </row>
    <row r="331" spans="1:10" ht="16.5" customHeight="1">
      <c r="A331" s="99"/>
      <c r="B331" s="340"/>
      <c r="C331" s="290"/>
      <c r="D331" s="156"/>
      <c r="E331" s="100" t="s">
        <v>313</v>
      </c>
      <c r="F331" s="335" t="s">
        <v>388</v>
      </c>
      <c r="G331" s="335"/>
      <c r="H331" s="101">
        <v>5000</v>
      </c>
      <c r="I331" s="101">
        <v>3998.49</v>
      </c>
      <c r="J331" s="178">
        <f t="shared" si="5"/>
        <v>79.96979999999999</v>
      </c>
    </row>
    <row r="332" spans="1:10" ht="33.75" customHeight="1">
      <c r="A332" s="99"/>
      <c r="B332" s="340"/>
      <c r="C332" s="290"/>
      <c r="D332" s="155" t="s">
        <v>522</v>
      </c>
      <c r="E332" s="100" t="s">
        <v>523</v>
      </c>
      <c r="F332" s="335" t="s">
        <v>241</v>
      </c>
      <c r="G332" s="335"/>
      <c r="H332" s="101">
        <v>1000</v>
      </c>
      <c r="I332" s="101">
        <v>402.77</v>
      </c>
      <c r="J332" s="178">
        <f t="shared" si="5"/>
        <v>40.277</v>
      </c>
    </row>
    <row r="333" spans="1:10" ht="15">
      <c r="A333" s="99"/>
      <c r="B333" s="340"/>
      <c r="C333" s="290"/>
      <c r="D333" s="156"/>
      <c r="E333" s="100" t="s">
        <v>313</v>
      </c>
      <c r="F333" s="335" t="s">
        <v>241</v>
      </c>
      <c r="G333" s="335"/>
      <c r="H333" s="101">
        <v>1000</v>
      </c>
      <c r="I333" s="101">
        <v>402.77</v>
      </c>
      <c r="J333" s="178">
        <f t="shared" si="5"/>
        <v>40.277</v>
      </c>
    </row>
    <row r="334" spans="1:10" ht="15">
      <c r="A334" s="99"/>
      <c r="B334" s="340"/>
      <c r="C334" s="290"/>
      <c r="D334" s="155" t="s">
        <v>346</v>
      </c>
      <c r="E334" s="100" t="s">
        <v>347</v>
      </c>
      <c r="F334" s="335" t="s">
        <v>524</v>
      </c>
      <c r="G334" s="335"/>
      <c r="H334" s="101">
        <v>700</v>
      </c>
      <c r="I334" s="101">
        <v>28.41</v>
      </c>
      <c r="J334" s="178">
        <f t="shared" si="5"/>
        <v>4.058571428571429</v>
      </c>
    </row>
    <row r="335" spans="1:10" ht="15">
      <c r="A335" s="99"/>
      <c r="B335" s="340"/>
      <c r="C335" s="290"/>
      <c r="D335" s="156"/>
      <c r="E335" s="100" t="s">
        <v>313</v>
      </c>
      <c r="F335" s="335" t="s">
        <v>524</v>
      </c>
      <c r="G335" s="335"/>
      <c r="H335" s="101">
        <v>700</v>
      </c>
      <c r="I335" s="101">
        <v>28.41</v>
      </c>
      <c r="J335" s="178">
        <f t="shared" si="5"/>
        <v>4.058571428571429</v>
      </c>
    </row>
    <row r="336" spans="1:10" ht="21" customHeight="1">
      <c r="A336" s="99"/>
      <c r="B336" s="340"/>
      <c r="C336" s="290"/>
      <c r="D336" s="155" t="s">
        <v>525</v>
      </c>
      <c r="E336" s="100" t="s">
        <v>526</v>
      </c>
      <c r="F336" s="335" t="s">
        <v>241</v>
      </c>
      <c r="G336" s="335"/>
      <c r="H336" s="101">
        <v>1000</v>
      </c>
      <c r="I336" s="101">
        <v>0</v>
      </c>
      <c r="J336" s="178">
        <f t="shared" si="5"/>
        <v>0</v>
      </c>
    </row>
    <row r="337" spans="1:10" ht="15">
      <c r="A337" s="183"/>
      <c r="B337" s="291"/>
      <c r="C337" s="292"/>
      <c r="D337" s="50"/>
      <c r="E337" s="53" t="s">
        <v>313</v>
      </c>
      <c r="F337" s="293" t="s">
        <v>241</v>
      </c>
      <c r="G337" s="293"/>
      <c r="H337" s="110">
        <v>1000</v>
      </c>
      <c r="I337" s="110">
        <v>0</v>
      </c>
      <c r="J337" s="191">
        <f t="shared" si="5"/>
        <v>0</v>
      </c>
    </row>
    <row r="338" spans="1:10" ht="16.5" customHeight="1">
      <c r="A338" s="185"/>
      <c r="B338" s="252" t="s">
        <v>527</v>
      </c>
      <c r="C338" s="253"/>
      <c r="D338" s="169"/>
      <c r="E338" s="170" t="s">
        <v>528</v>
      </c>
      <c r="F338" s="254" t="s">
        <v>529</v>
      </c>
      <c r="G338" s="254"/>
      <c r="H338" s="147">
        <f>H339+H341+H343+H346+H348+H350+H352+H354+H357+H370+H375+H377+H379+H390+H392+H394+H396+H398+H400+H402+H404+H406+H408+H410+H412+H414+H416</f>
        <v>4658771</v>
      </c>
      <c r="I338" s="147">
        <f>I339+I341+I343+I346+I348+I350+I352+I354+I357+I370+I375+I377+I379+I390+I392+I394+I396+I398+I400+I402+I404+I406+I408+I410+I412+I414+I416</f>
        <v>2190450.3300000005</v>
      </c>
      <c r="J338" s="203">
        <f t="shared" si="5"/>
        <v>47.01777206907145</v>
      </c>
    </row>
    <row r="339" spans="1:10" ht="16.5" customHeight="1">
      <c r="A339" s="99"/>
      <c r="B339" s="342"/>
      <c r="C339" s="297"/>
      <c r="D339" s="155" t="s">
        <v>249</v>
      </c>
      <c r="E339" s="100" t="s">
        <v>250</v>
      </c>
      <c r="F339" s="335" t="s">
        <v>327</v>
      </c>
      <c r="G339" s="335"/>
      <c r="H339" s="101">
        <v>3700</v>
      </c>
      <c r="I339" s="101">
        <v>2760.12</v>
      </c>
      <c r="J339" s="178">
        <f t="shared" si="5"/>
        <v>74.59783783783783</v>
      </c>
    </row>
    <row r="340" spans="1:10" ht="16.5" customHeight="1">
      <c r="A340" s="99"/>
      <c r="B340" s="340"/>
      <c r="C340" s="290"/>
      <c r="D340" s="156"/>
      <c r="E340" s="100" t="s">
        <v>313</v>
      </c>
      <c r="F340" s="335" t="s">
        <v>327</v>
      </c>
      <c r="G340" s="335"/>
      <c r="H340" s="101">
        <v>3700</v>
      </c>
      <c r="I340" s="101">
        <v>2760.12</v>
      </c>
      <c r="J340" s="178">
        <f t="shared" si="5"/>
        <v>74.59783783783783</v>
      </c>
    </row>
    <row r="341" spans="1:10" ht="16.5" customHeight="1">
      <c r="A341" s="183"/>
      <c r="B341" s="291"/>
      <c r="C341" s="292"/>
      <c r="D341" s="190" t="s">
        <v>518</v>
      </c>
      <c r="E341" s="53" t="s">
        <v>519</v>
      </c>
      <c r="F341" s="293" t="s">
        <v>530</v>
      </c>
      <c r="G341" s="293"/>
      <c r="H341" s="110">
        <v>78000</v>
      </c>
      <c r="I341" s="110">
        <v>26425</v>
      </c>
      <c r="J341" s="191">
        <f t="shared" si="5"/>
        <v>33.87820512820513</v>
      </c>
    </row>
    <row r="342" spans="1:10" ht="16.5" customHeight="1">
      <c r="A342" s="185"/>
      <c r="B342" s="326"/>
      <c r="C342" s="287"/>
      <c r="D342" s="158"/>
      <c r="E342" s="115" t="s">
        <v>531</v>
      </c>
      <c r="F342" s="348" t="s">
        <v>530</v>
      </c>
      <c r="G342" s="348"/>
      <c r="H342" s="116">
        <v>78000</v>
      </c>
      <c r="I342" s="116">
        <v>26425</v>
      </c>
      <c r="J342" s="189">
        <f t="shared" si="5"/>
        <v>33.87820512820513</v>
      </c>
    </row>
    <row r="343" spans="1:10" ht="16.5" customHeight="1">
      <c r="A343" s="99"/>
      <c r="B343" s="340"/>
      <c r="C343" s="290"/>
      <c r="D343" s="155" t="s">
        <v>253</v>
      </c>
      <c r="E343" s="100" t="s">
        <v>254</v>
      </c>
      <c r="F343" s="335" t="s">
        <v>532</v>
      </c>
      <c r="G343" s="335"/>
      <c r="H343" s="101">
        <f>H344+H345</f>
        <v>2948203</v>
      </c>
      <c r="I343" s="101">
        <v>1248129.31</v>
      </c>
      <c r="J343" s="178">
        <f t="shared" si="5"/>
        <v>42.33525676488356</v>
      </c>
    </row>
    <row r="344" spans="1:10" ht="16.5" customHeight="1">
      <c r="A344" s="99"/>
      <c r="B344" s="340"/>
      <c r="C344" s="290"/>
      <c r="D344" s="156"/>
      <c r="E344" s="100" t="s">
        <v>533</v>
      </c>
      <c r="F344" s="335" t="s">
        <v>534</v>
      </c>
      <c r="G344" s="335"/>
      <c r="H344" s="101">
        <v>71000</v>
      </c>
      <c r="I344" s="101">
        <v>9933</v>
      </c>
      <c r="J344" s="178">
        <f t="shared" si="5"/>
        <v>13.990140845070423</v>
      </c>
    </row>
    <row r="345" spans="1:10" ht="16.5" customHeight="1">
      <c r="A345" s="99"/>
      <c r="B345" s="340"/>
      <c r="C345" s="290"/>
      <c r="D345" s="156"/>
      <c r="E345" s="100" t="s">
        <v>313</v>
      </c>
      <c r="F345" s="335" t="s">
        <v>535</v>
      </c>
      <c r="G345" s="335"/>
      <c r="H345" s="101">
        <v>2877203</v>
      </c>
      <c r="I345" s="101">
        <f>I343-I344</f>
        <v>1238196.31</v>
      </c>
      <c r="J345" s="178">
        <f t="shared" si="5"/>
        <v>43.03472191569382</v>
      </c>
    </row>
    <row r="346" spans="1:10" ht="16.5" customHeight="1">
      <c r="A346" s="99"/>
      <c r="B346" s="340"/>
      <c r="C346" s="290"/>
      <c r="D346" s="155" t="s">
        <v>256</v>
      </c>
      <c r="E346" s="100" t="s">
        <v>257</v>
      </c>
      <c r="F346" s="335" t="s">
        <v>536</v>
      </c>
      <c r="G346" s="335"/>
      <c r="H346" s="101">
        <v>232500</v>
      </c>
      <c r="I346" s="101">
        <v>228641.55</v>
      </c>
      <c r="J346" s="178">
        <f t="shared" si="5"/>
        <v>98.34045161290322</v>
      </c>
    </row>
    <row r="347" spans="1:10" ht="16.5" customHeight="1">
      <c r="A347" s="99"/>
      <c r="B347" s="340"/>
      <c r="C347" s="290"/>
      <c r="D347" s="156"/>
      <c r="E347" s="100" t="s">
        <v>313</v>
      </c>
      <c r="F347" s="335" t="s">
        <v>536</v>
      </c>
      <c r="G347" s="335"/>
      <c r="H347" s="101">
        <v>232500</v>
      </c>
      <c r="I347" s="101">
        <v>228641.55</v>
      </c>
      <c r="J347" s="178">
        <f t="shared" si="5"/>
        <v>98.34045161290322</v>
      </c>
    </row>
    <row r="348" spans="1:10" ht="16.5" customHeight="1">
      <c r="A348" s="99"/>
      <c r="B348" s="340"/>
      <c r="C348" s="290"/>
      <c r="D348" s="155" t="s">
        <v>259</v>
      </c>
      <c r="E348" s="100" t="s">
        <v>260</v>
      </c>
      <c r="F348" s="335" t="s">
        <v>537</v>
      </c>
      <c r="G348" s="335"/>
      <c r="H348" s="101">
        <v>476760</v>
      </c>
      <c r="I348" s="101">
        <v>204994.76</v>
      </c>
      <c r="J348" s="178">
        <f t="shared" si="5"/>
        <v>42.997474620354055</v>
      </c>
    </row>
    <row r="349" spans="1:10" ht="16.5" customHeight="1">
      <c r="A349" s="99"/>
      <c r="B349" s="340"/>
      <c r="C349" s="290"/>
      <c r="D349" s="156"/>
      <c r="E349" s="100" t="s">
        <v>313</v>
      </c>
      <c r="F349" s="335" t="s">
        <v>537</v>
      </c>
      <c r="G349" s="335"/>
      <c r="H349" s="101">
        <v>476760</v>
      </c>
      <c r="I349" s="101">
        <v>204994.76</v>
      </c>
      <c r="J349" s="178">
        <f t="shared" si="5"/>
        <v>42.997474620354055</v>
      </c>
    </row>
    <row r="350" spans="1:10" ht="16.5" customHeight="1">
      <c r="A350" s="99"/>
      <c r="B350" s="340"/>
      <c r="C350" s="290"/>
      <c r="D350" s="155" t="s">
        <v>262</v>
      </c>
      <c r="E350" s="100" t="s">
        <v>263</v>
      </c>
      <c r="F350" s="335" t="s">
        <v>538</v>
      </c>
      <c r="G350" s="335"/>
      <c r="H350" s="101">
        <v>78303</v>
      </c>
      <c r="I350" s="101">
        <v>31083.65</v>
      </c>
      <c r="J350" s="178">
        <f t="shared" si="5"/>
        <v>39.6966272045771</v>
      </c>
    </row>
    <row r="351" spans="1:10" ht="16.5" customHeight="1">
      <c r="A351" s="99"/>
      <c r="B351" s="340"/>
      <c r="C351" s="290"/>
      <c r="D351" s="156"/>
      <c r="E351" s="100" t="s">
        <v>313</v>
      </c>
      <c r="F351" s="335" t="s">
        <v>538</v>
      </c>
      <c r="G351" s="335"/>
      <c r="H351" s="101">
        <v>78303</v>
      </c>
      <c r="I351" s="101">
        <v>31083.65</v>
      </c>
      <c r="J351" s="178">
        <f t="shared" si="5"/>
        <v>39.6966272045771</v>
      </c>
    </row>
    <row r="352" spans="1:10" ht="20.25" customHeight="1">
      <c r="A352" s="99"/>
      <c r="B352" s="340"/>
      <c r="C352" s="290"/>
      <c r="D352" s="155" t="s">
        <v>539</v>
      </c>
      <c r="E352" s="100" t="s">
        <v>540</v>
      </c>
      <c r="F352" s="335" t="s">
        <v>541</v>
      </c>
      <c r="G352" s="335"/>
      <c r="H352" s="101">
        <v>36000</v>
      </c>
      <c r="I352" s="101">
        <v>7614</v>
      </c>
      <c r="J352" s="178">
        <f t="shared" si="5"/>
        <v>21.15</v>
      </c>
    </row>
    <row r="353" spans="1:10" ht="16.5" customHeight="1">
      <c r="A353" s="99"/>
      <c r="B353" s="340"/>
      <c r="C353" s="290"/>
      <c r="D353" s="156"/>
      <c r="E353" s="100" t="s">
        <v>313</v>
      </c>
      <c r="F353" s="335" t="s">
        <v>541</v>
      </c>
      <c r="G353" s="335"/>
      <c r="H353" s="101">
        <v>36000</v>
      </c>
      <c r="I353" s="101">
        <v>7614</v>
      </c>
      <c r="J353" s="178">
        <f t="shared" si="5"/>
        <v>21.15</v>
      </c>
    </row>
    <row r="354" spans="1:10" ht="16.5" customHeight="1">
      <c r="A354" s="99"/>
      <c r="B354" s="340"/>
      <c r="C354" s="290"/>
      <c r="D354" s="155" t="s">
        <v>317</v>
      </c>
      <c r="E354" s="100" t="s">
        <v>318</v>
      </c>
      <c r="F354" s="335" t="s">
        <v>542</v>
      </c>
      <c r="G354" s="335"/>
      <c r="H354" s="101">
        <v>115000</v>
      </c>
      <c r="I354" s="101">
        <v>42872.61</v>
      </c>
      <c r="J354" s="178">
        <f t="shared" si="5"/>
        <v>37.28053043478261</v>
      </c>
    </row>
    <row r="355" spans="1:10" ht="16.5" customHeight="1">
      <c r="A355" s="99"/>
      <c r="B355" s="340"/>
      <c r="C355" s="290"/>
      <c r="D355" s="156"/>
      <c r="E355" s="100" t="s">
        <v>543</v>
      </c>
      <c r="F355" s="335" t="s">
        <v>544</v>
      </c>
      <c r="G355" s="335"/>
      <c r="H355" s="101">
        <v>65000</v>
      </c>
      <c r="I355" s="101">
        <v>20878.19</v>
      </c>
      <c r="J355" s="178">
        <f t="shared" si="5"/>
        <v>32.1202923076923</v>
      </c>
    </row>
    <row r="356" spans="1:10" ht="16.5" customHeight="1">
      <c r="A356" s="99"/>
      <c r="B356" s="340"/>
      <c r="C356" s="290"/>
      <c r="D356" s="156"/>
      <c r="E356" s="100" t="s">
        <v>313</v>
      </c>
      <c r="F356" s="335" t="s">
        <v>373</v>
      </c>
      <c r="G356" s="335"/>
      <c r="H356" s="101">
        <v>50000</v>
      </c>
      <c r="I356" s="101">
        <f>I354-I355</f>
        <v>21994.420000000002</v>
      </c>
      <c r="J356" s="178">
        <f t="shared" si="5"/>
        <v>43.98884</v>
      </c>
    </row>
    <row r="357" spans="1:10" ht="16.5" customHeight="1">
      <c r="A357" s="99"/>
      <c r="B357" s="340"/>
      <c r="C357" s="290"/>
      <c r="D357" s="155" t="s">
        <v>237</v>
      </c>
      <c r="E357" s="100" t="s">
        <v>229</v>
      </c>
      <c r="F357" s="335" t="s">
        <v>545</v>
      </c>
      <c r="G357" s="335"/>
      <c r="H357" s="101">
        <v>105635</v>
      </c>
      <c r="I357" s="101">
        <v>77734.27</v>
      </c>
      <c r="J357" s="178">
        <f t="shared" si="5"/>
        <v>73.5876082737729</v>
      </c>
    </row>
    <row r="358" spans="1:10" ht="16.5" customHeight="1">
      <c r="A358" s="99"/>
      <c r="B358" s="340"/>
      <c r="C358" s="290"/>
      <c r="D358" s="156"/>
      <c r="E358" s="100" t="s">
        <v>313</v>
      </c>
      <c r="F358" s="335" t="s">
        <v>546</v>
      </c>
      <c r="G358" s="335"/>
      <c r="H358" s="101">
        <v>90635</v>
      </c>
      <c r="I358" s="101">
        <v>65805.29</v>
      </c>
      <c r="J358" s="178">
        <f t="shared" si="5"/>
        <v>72.6047222375462</v>
      </c>
    </row>
    <row r="359" spans="1:10" ht="16.5" customHeight="1">
      <c r="A359" s="99"/>
      <c r="B359" s="3"/>
      <c r="C359" s="4"/>
      <c r="D359" s="156"/>
      <c r="E359" s="100" t="s">
        <v>578</v>
      </c>
      <c r="F359" s="101"/>
      <c r="G359" s="101"/>
      <c r="H359" s="101"/>
      <c r="I359" s="101">
        <v>11563.91</v>
      </c>
      <c r="J359" s="178"/>
    </row>
    <row r="360" spans="1:10" ht="16.5" customHeight="1">
      <c r="A360" s="99"/>
      <c r="B360" s="3"/>
      <c r="C360" s="4"/>
      <c r="D360" s="156"/>
      <c r="E360" s="100" t="s">
        <v>579</v>
      </c>
      <c r="F360" s="101"/>
      <c r="G360" s="101"/>
      <c r="H360" s="101"/>
      <c r="I360" s="101">
        <v>11284.19</v>
      </c>
      <c r="J360" s="178"/>
    </row>
    <row r="361" spans="1:10" ht="16.5" customHeight="1">
      <c r="A361" s="99"/>
      <c r="B361" s="3"/>
      <c r="C361" s="4"/>
      <c r="D361" s="156"/>
      <c r="E361" s="100" t="s">
        <v>580</v>
      </c>
      <c r="F361" s="101"/>
      <c r="G361" s="101"/>
      <c r="H361" s="101"/>
      <c r="I361" s="101">
        <v>14653</v>
      </c>
      <c r="J361" s="178"/>
    </row>
    <row r="362" spans="1:10" ht="16.5" customHeight="1">
      <c r="A362" s="99"/>
      <c r="B362" s="3"/>
      <c r="C362" s="4"/>
      <c r="D362" s="156"/>
      <c r="E362" s="100" t="s">
        <v>581</v>
      </c>
      <c r="F362" s="101"/>
      <c r="G362" s="101"/>
      <c r="H362" s="101"/>
      <c r="I362" s="101">
        <v>3781.34</v>
      </c>
      <c r="J362" s="178"/>
    </row>
    <row r="363" spans="1:10" ht="16.5" customHeight="1">
      <c r="A363" s="99"/>
      <c r="B363" s="3"/>
      <c r="C363" s="4"/>
      <c r="D363" s="156"/>
      <c r="E363" s="100" t="s">
        <v>582</v>
      </c>
      <c r="F363" s="101"/>
      <c r="G363" s="101"/>
      <c r="H363" s="101"/>
      <c r="I363" s="101">
        <v>3956.04</v>
      </c>
      <c r="J363" s="178"/>
    </row>
    <row r="364" spans="1:10" ht="16.5" customHeight="1">
      <c r="A364" s="99"/>
      <c r="B364" s="3"/>
      <c r="C364" s="4"/>
      <c r="D364" s="156"/>
      <c r="E364" s="100" t="s">
        <v>583</v>
      </c>
      <c r="F364" s="101"/>
      <c r="G364" s="101"/>
      <c r="H364" s="101"/>
      <c r="I364" s="101">
        <v>4809.3</v>
      </c>
      <c r="J364" s="178"/>
    </row>
    <row r="365" spans="1:10" ht="16.5" customHeight="1">
      <c r="A365" s="99"/>
      <c r="B365" s="3"/>
      <c r="C365" s="4"/>
      <c r="D365" s="156"/>
      <c r="E365" s="100" t="s">
        <v>584</v>
      </c>
      <c r="F365" s="101"/>
      <c r="G365" s="101"/>
      <c r="H365" s="101"/>
      <c r="I365" s="101">
        <v>1547.6</v>
      </c>
      <c r="J365" s="178"/>
    </row>
    <row r="366" spans="1:10" ht="16.5" customHeight="1">
      <c r="A366" s="99"/>
      <c r="B366" s="3"/>
      <c r="C366" s="4"/>
      <c r="D366" s="156"/>
      <c r="E366" s="100" t="s">
        <v>585</v>
      </c>
      <c r="F366" s="101"/>
      <c r="G366" s="101"/>
      <c r="H366" s="101"/>
      <c r="I366" s="101">
        <v>5653.86</v>
      </c>
      <c r="J366" s="178"/>
    </row>
    <row r="367" spans="1:10" ht="16.5" customHeight="1">
      <c r="A367" s="99"/>
      <c r="B367" s="3"/>
      <c r="C367" s="4"/>
      <c r="D367" s="156"/>
      <c r="E367" s="100" t="s">
        <v>586</v>
      </c>
      <c r="F367" s="101"/>
      <c r="G367" s="101"/>
      <c r="H367" s="101"/>
      <c r="I367" s="101">
        <v>4944.18</v>
      </c>
      <c r="J367" s="178"/>
    </row>
    <row r="368" spans="1:10" ht="16.5" customHeight="1">
      <c r="A368" s="99"/>
      <c r="B368" s="3"/>
      <c r="C368" s="4"/>
      <c r="D368" s="156"/>
      <c r="E368" s="100" t="s">
        <v>587</v>
      </c>
      <c r="F368" s="101"/>
      <c r="G368" s="101"/>
      <c r="H368" s="101"/>
      <c r="I368" s="101">
        <v>3611.87</v>
      </c>
      <c r="J368" s="178"/>
    </row>
    <row r="369" spans="1:10" ht="16.5" customHeight="1">
      <c r="A369" s="99"/>
      <c r="B369" s="340"/>
      <c r="C369" s="290"/>
      <c r="D369" s="156"/>
      <c r="E369" s="100" t="s">
        <v>547</v>
      </c>
      <c r="F369" s="335" t="s">
        <v>492</v>
      </c>
      <c r="G369" s="335"/>
      <c r="H369" s="101">
        <v>15000</v>
      </c>
      <c r="I369" s="101">
        <v>11928.98</v>
      </c>
      <c r="J369" s="178">
        <f t="shared" si="5"/>
        <v>79.52653333333333</v>
      </c>
    </row>
    <row r="370" spans="1:10" ht="16.5" customHeight="1">
      <c r="A370" s="183"/>
      <c r="B370" s="291"/>
      <c r="C370" s="292"/>
      <c r="D370" s="190" t="s">
        <v>449</v>
      </c>
      <c r="E370" s="53" t="s">
        <v>450</v>
      </c>
      <c r="F370" s="293" t="s">
        <v>451</v>
      </c>
      <c r="G370" s="293"/>
      <c r="H370" s="110">
        <v>100000</v>
      </c>
      <c r="I370" s="110">
        <v>32307.02</v>
      </c>
      <c r="J370" s="191">
        <f t="shared" si="5"/>
        <v>32.30702</v>
      </c>
    </row>
    <row r="371" spans="1:10" ht="16.5" customHeight="1">
      <c r="A371" s="266"/>
      <c r="B371" s="359"/>
      <c r="C371" s="360"/>
      <c r="D371" s="242"/>
      <c r="E371" s="128" t="s">
        <v>313</v>
      </c>
      <c r="F371" s="353" t="s">
        <v>451</v>
      </c>
      <c r="G371" s="353"/>
      <c r="H371" s="129">
        <v>100000</v>
      </c>
      <c r="I371" s="129">
        <v>32307.02</v>
      </c>
      <c r="J371" s="243">
        <f t="shared" si="5"/>
        <v>32.30702</v>
      </c>
    </row>
    <row r="372" spans="1:10" ht="16.5" customHeight="1">
      <c r="A372" s="185"/>
      <c r="B372" s="192"/>
      <c r="C372" s="193"/>
      <c r="D372" s="158"/>
      <c r="E372" s="115" t="s">
        <v>54</v>
      </c>
      <c r="F372" s="116"/>
      <c r="G372" s="116"/>
      <c r="H372" s="116"/>
      <c r="I372" s="116">
        <v>12952.11</v>
      </c>
      <c r="J372" s="189"/>
    </row>
    <row r="373" spans="1:10" ht="16.5" customHeight="1">
      <c r="A373" s="99"/>
      <c r="B373" s="3"/>
      <c r="C373" s="4"/>
      <c r="D373" s="156"/>
      <c r="E373" s="100" t="s">
        <v>588</v>
      </c>
      <c r="F373" s="101"/>
      <c r="G373" s="101"/>
      <c r="H373" s="101"/>
      <c r="I373" s="101">
        <v>18024.26</v>
      </c>
      <c r="J373" s="178"/>
    </row>
    <row r="374" spans="1:10" ht="16.5" customHeight="1">
      <c r="A374" s="99"/>
      <c r="B374" s="3"/>
      <c r="C374" s="4"/>
      <c r="D374" s="156"/>
      <c r="E374" s="100" t="s">
        <v>589</v>
      </c>
      <c r="F374" s="101"/>
      <c r="G374" s="101"/>
      <c r="H374" s="101"/>
      <c r="I374" s="101">
        <v>1330.65</v>
      </c>
      <c r="J374" s="178"/>
    </row>
    <row r="375" spans="1:10" ht="16.5" customHeight="1">
      <c r="A375" s="99"/>
      <c r="B375" s="340"/>
      <c r="C375" s="290"/>
      <c r="D375" s="155" t="s">
        <v>331</v>
      </c>
      <c r="E375" s="100" t="s">
        <v>332</v>
      </c>
      <c r="F375" s="335" t="s">
        <v>448</v>
      </c>
      <c r="G375" s="335"/>
      <c r="H375" s="101">
        <v>10000</v>
      </c>
      <c r="I375" s="101">
        <v>3922.7</v>
      </c>
      <c r="J375" s="178">
        <f t="shared" si="5"/>
        <v>39.227</v>
      </c>
    </row>
    <row r="376" spans="1:10" ht="17.25" customHeight="1">
      <c r="A376" s="99"/>
      <c r="B376" s="340"/>
      <c r="C376" s="290"/>
      <c r="D376" s="156"/>
      <c r="E376" s="100" t="s">
        <v>590</v>
      </c>
      <c r="F376" s="335" t="s">
        <v>448</v>
      </c>
      <c r="G376" s="335"/>
      <c r="H376" s="101">
        <v>10000</v>
      </c>
      <c r="I376" s="101">
        <v>3922.7</v>
      </c>
      <c r="J376" s="178">
        <f t="shared" si="5"/>
        <v>39.227</v>
      </c>
    </row>
    <row r="377" spans="1:10" ht="16.5" customHeight="1">
      <c r="A377" s="99"/>
      <c r="B377" s="340"/>
      <c r="C377" s="290"/>
      <c r="D377" s="155" t="s">
        <v>267</v>
      </c>
      <c r="E377" s="100" t="s">
        <v>268</v>
      </c>
      <c r="F377" s="335" t="s">
        <v>548</v>
      </c>
      <c r="G377" s="335"/>
      <c r="H377" s="101">
        <v>2400</v>
      </c>
      <c r="I377" s="101">
        <v>1670</v>
      </c>
      <c r="J377" s="178">
        <f t="shared" si="5"/>
        <v>69.58333333333333</v>
      </c>
    </row>
    <row r="378" spans="1:10" ht="16.5" customHeight="1">
      <c r="A378" s="99"/>
      <c r="B378" s="340"/>
      <c r="C378" s="290"/>
      <c r="D378" s="156"/>
      <c r="E378" s="100" t="s">
        <v>313</v>
      </c>
      <c r="F378" s="335" t="s">
        <v>548</v>
      </c>
      <c r="G378" s="335"/>
      <c r="H378" s="101">
        <v>2400</v>
      </c>
      <c r="I378" s="101">
        <v>1670</v>
      </c>
      <c r="J378" s="178">
        <f t="shared" si="5"/>
        <v>69.58333333333333</v>
      </c>
    </row>
    <row r="379" spans="1:10" ht="16.5" customHeight="1">
      <c r="A379" s="99"/>
      <c r="B379" s="340"/>
      <c r="C379" s="290"/>
      <c r="D379" s="155" t="s">
        <v>242</v>
      </c>
      <c r="E379" s="100" t="s">
        <v>243</v>
      </c>
      <c r="F379" s="335" t="s">
        <v>549</v>
      </c>
      <c r="G379" s="335"/>
      <c r="H379" s="101">
        <v>214500</v>
      </c>
      <c r="I379" s="101">
        <v>112910.83</v>
      </c>
      <c r="J379" s="178">
        <f t="shared" si="5"/>
        <v>52.639081585081584</v>
      </c>
    </row>
    <row r="380" spans="1:10" ht="16.5" customHeight="1">
      <c r="A380" s="99"/>
      <c r="B380" s="340"/>
      <c r="C380" s="290"/>
      <c r="D380" s="156"/>
      <c r="E380" s="100" t="s">
        <v>313</v>
      </c>
      <c r="F380" s="335" t="s">
        <v>549</v>
      </c>
      <c r="G380" s="335"/>
      <c r="H380" s="101">
        <v>214500</v>
      </c>
      <c r="I380" s="101">
        <v>112910.83</v>
      </c>
      <c r="J380" s="178">
        <f t="shared" si="5"/>
        <v>52.639081585081584</v>
      </c>
    </row>
    <row r="381" spans="1:10" ht="16.5" customHeight="1">
      <c r="A381" s="99"/>
      <c r="B381" s="3"/>
      <c r="C381" s="4"/>
      <c r="D381" s="156"/>
      <c r="E381" s="100" t="s">
        <v>591</v>
      </c>
      <c r="F381" s="101"/>
      <c r="G381" s="101"/>
      <c r="H381" s="101"/>
      <c r="I381" s="101">
        <v>8468.55</v>
      </c>
      <c r="J381" s="178"/>
    </row>
    <row r="382" spans="1:10" ht="18.75" customHeight="1">
      <c r="A382" s="99"/>
      <c r="B382" s="3"/>
      <c r="C382" s="4"/>
      <c r="D382" s="156"/>
      <c r="E382" s="100" t="s">
        <v>592</v>
      </c>
      <c r="F382" s="101"/>
      <c r="G382" s="101"/>
      <c r="H382" s="101"/>
      <c r="I382" s="101">
        <v>5869.56</v>
      </c>
      <c r="J382" s="178"/>
    </row>
    <row r="383" spans="1:10" ht="16.5" customHeight="1">
      <c r="A383" s="99"/>
      <c r="B383" s="3"/>
      <c r="C383" s="4"/>
      <c r="D383" s="156"/>
      <c r="E383" s="100" t="s">
        <v>593</v>
      </c>
      <c r="F383" s="101"/>
      <c r="G383" s="101"/>
      <c r="H383" s="101"/>
      <c r="I383" s="101">
        <v>39873.91</v>
      </c>
      <c r="J383" s="178"/>
    </row>
    <row r="384" spans="1:10" ht="16.5" customHeight="1">
      <c r="A384" s="99"/>
      <c r="B384" s="3"/>
      <c r="C384" s="4"/>
      <c r="D384" s="156"/>
      <c r="E384" s="100" t="s">
        <v>594</v>
      </c>
      <c r="F384" s="101"/>
      <c r="G384" s="101"/>
      <c r="H384" s="101"/>
      <c r="I384" s="101">
        <v>2580</v>
      </c>
      <c r="J384" s="178"/>
    </row>
    <row r="385" spans="1:10" ht="16.5" customHeight="1">
      <c r="A385" s="99"/>
      <c r="B385" s="3"/>
      <c r="C385" s="4"/>
      <c r="D385" s="156"/>
      <c r="E385" s="100" t="s">
        <v>595</v>
      </c>
      <c r="F385" s="101"/>
      <c r="G385" s="101"/>
      <c r="H385" s="101"/>
      <c r="I385" s="101">
        <v>1518</v>
      </c>
      <c r="J385" s="178"/>
    </row>
    <row r="386" spans="1:10" ht="16.5" customHeight="1">
      <c r="A386" s="99"/>
      <c r="B386" s="3"/>
      <c r="C386" s="4"/>
      <c r="D386" s="156"/>
      <c r="E386" s="100" t="s">
        <v>596</v>
      </c>
      <c r="F386" s="101"/>
      <c r="G386" s="101"/>
      <c r="H386" s="101"/>
      <c r="I386" s="101">
        <v>12059.52</v>
      </c>
      <c r="J386" s="178"/>
    </row>
    <row r="387" spans="1:10" ht="16.5" customHeight="1">
      <c r="A387" s="99"/>
      <c r="B387" s="3"/>
      <c r="C387" s="4"/>
      <c r="D387" s="156"/>
      <c r="E387" s="100" t="s">
        <v>597</v>
      </c>
      <c r="F387" s="101"/>
      <c r="G387" s="101"/>
      <c r="H387" s="101"/>
      <c r="I387" s="101">
        <v>2568.85</v>
      </c>
      <c r="J387" s="178"/>
    </row>
    <row r="388" spans="1:10" ht="16.5" customHeight="1">
      <c r="A388" s="99"/>
      <c r="B388" s="3"/>
      <c r="C388" s="4"/>
      <c r="D388" s="156"/>
      <c r="E388" s="100" t="s">
        <v>1123</v>
      </c>
      <c r="F388" s="101"/>
      <c r="G388" s="101"/>
      <c r="H388" s="101"/>
      <c r="I388" s="101">
        <v>27490.4</v>
      </c>
      <c r="J388" s="178"/>
    </row>
    <row r="389" spans="1:10" ht="28.5" customHeight="1">
      <c r="A389" s="99"/>
      <c r="B389" s="3"/>
      <c r="C389" s="4"/>
      <c r="D389" s="156"/>
      <c r="E389" s="100" t="s">
        <v>598</v>
      </c>
      <c r="F389" s="101"/>
      <c r="G389" s="101"/>
      <c r="H389" s="101"/>
      <c r="I389" s="101">
        <v>12482.04</v>
      </c>
      <c r="J389" s="178"/>
    </row>
    <row r="390" spans="1:10" ht="16.5" customHeight="1">
      <c r="A390" s="99"/>
      <c r="B390" s="340"/>
      <c r="C390" s="290"/>
      <c r="D390" s="155" t="s">
        <v>550</v>
      </c>
      <c r="E390" s="100" t="s">
        <v>551</v>
      </c>
      <c r="F390" s="335" t="s">
        <v>552</v>
      </c>
      <c r="G390" s="335"/>
      <c r="H390" s="101">
        <v>6100</v>
      </c>
      <c r="I390" s="101">
        <v>3116.36</v>
      </c>
      <c r="J390" s="178">
        <f t="shared" si="5"/>
        <v>51.08786885245902</v>
      </c>
    </row>
    <row r="391" spans="1:10" ht="16.5" customHeight="1">
      <c r="A391" s="99"/>
      <c r="B391" s="340"/>
      <c r="C391" s="290"/>
      <c r="D391" s="156"/>
      <c r="E391" s="100" t="s">
        <v>313</v>
      </c>
      <c r="F391" s="335" t="s">
        <v>552</v>
      </c>
      <c r="G391" s="335"/>
      <c r="H391" s="101">
        <v>6100</v>
      </c>
      <c r="I391" s="101">
        <v>3116.36</v>
      </c>
      <c r="J391" s="178">
        <f t="shared" si="5"/>
        <v>51.08786885245902</v>
      </c>
    </row>
    <row r="392" spans="1:10" ht="32.25" customHeight="1">
      <c r="A392" s="99"/>
      <c r="B392" s="340"/>
      <c r="C392" s="290"/>
      <c r="D392" s="155" t="s">
        <v>553</v>
      </c>
      <c r="E392" s="100" t="s">
        <v>554</v>
      </c>
      <c r="F392" s="335" t="s">
        <v>555</v>
      </c>
      <c r="G392" s="335"/>
      <c r="H392" s="101">
        <v>15800</v>
      </c>
      <c r="I392" s="101">
        <v>6798.3</v>
      </c>
      <c r="J392" s="178">
        <f t="shared" si="5"/>
        <v>43.02721518987342</v>
      </c>
    </row>
    <row r="393" spans="1:10" ht="16.5" customHeight="1">
      <c r="A393" s="99"/>
      <c r="B393" s="340"/>
      <c r="C393" s="290"/>
      <c r="D393" s="156"/>
      <c r="E393" s="100" t="s">
        <v>313</v>
      </c>
      <c r="F393" s="335" t="s">
        <v>555</v>
      </c>
      <c r="G393" s="335"/>
      <c r="H393" s="101">
        <v>15800</v>
      </c>
      <c r="I393" s="101">
        <v>6798.3</v>
      </c>
      <c r="J393" s="178">
        <f aca="true" t="shared" si="6" ref="J393:J456">I393/H393%</f>
        <v>43.02721518987342</v>
      </c>
    </row>
    <row r="394" spans="1:10" ht="33" customHeight="1">
      <c r="A394" s="99"/>
      <c r="B394" s="340"/>
      <c r="C394" s="290"/>
      <c r="D394" s="155" t="s">
        <v>522</v>
      </c>
      <c r="E394" s="100" t="s">
        <v>523</v>
      </c>
      <c r="F394" s="335" t="s">
        <v>556</v>
      </c>
      <c r="G394" s="335"/>
      <c r="H394" s="101">
        <v>33000</v>
      </c>
      <c r="I394" s="101">
        <v>18234.02</v>
      </c>
      <c r="J394" s="178">
        <f t="shared" si="6"/>
        <v>55.254606060606065</v>
      </c>
    </row>
    <row r="395" spans="1:10" ht="16.5" customHeight="1">
      <c r="A395" s="99"/>
      <c r="B395" s="340"/>
      <c r="C395" s="290"/>
      <c r="D395" s="156"/>
      <c r="E395" s="100" t="s">
        <v>313</v>
      </c>
      <c r="F395" s="335" t="s">
        <v>556</v>
      </c>
      <c r="G395" s="335"/>
      <c r="H395" s="101">
        <v>33000</v>
      </c>
      <c r="I395" s="101">
        <v>18234.02</v>
      </c>
      <c r="J395" s="178">
        <f t="shared" si="6"/>
        <v>55.254606060606065</v>
      </c>
    </row>
    <row r="396" spans="1:10" ht="16.5" customHeight="1">
      <c r="A396" s="99"/>
      <c r="B396" s="340"/>
      <c r="C396" s="290"/>
      <c r="D396" s="155" t="s">
        <v>557</v>
      </c>
      <c r="E396" s="100" t="s">
        <v>558</v>
      </c>
      <c r="F396" s="335" t="s">
        <v>350</v>
      </c>
      <c r="G396" s="335"/>
      <c r="H396" s="101">
        <v>200</v>
      </c>
      <c r="I396" s="101">
        <v>40</v>
      </c>
      <c r="J396" s="178">
        <f t="shared" si="6"/>
        <v>20</v>
      </c>
    </row>
    <row r="397" spans="1:10" ht="16.5" customHeight="1">
      <c r="A397" s="99"/>
      <c r="B397" s="340"/>
      <c r="C397" s="290"/>
      <c r="D397" s="156"/>
      <c r="E397" s="100" t="s">
        <v>313</v>
      </c>
      <c r="F397" s="335" t="s">
        <v>350</v>
      </c>
      <c r="G397" s="335"/>
      <c r="H397" s="101">
        <v>200</v>
      </c>
      <c r="I397" s="101">
        <v>40</v>
      </c>
      <c r="J397" s="178">
        <f t="shared" si="6"/>
        <v>20</v>
      </c>
    </row>
    <row r="398" spans="1:10" ht="30">
      <c r="A398" s="183"/>
      <c r="B398" s="291"/>
      <c r="C398" s="292"/>
      <c r="D398" s="190" t="s">
        <v>457</v>
      </c>
      <c r="E398" s="53" t="s">
        <v>458</v>
      </c>
      <c r="F398" s="293" t="s">
        <v>559</v>
      </c>
      <c r="G398" s="293"/>
      <c r="H398" s="110">
        <v>1200</v>
      </c>
      <c r="I398" s="110">
        <v>465.95</v>
      </c>
      <c r="J398" s="191">
        <f t="shared" si="6"/>
        <v>38.829166666666666</v>
      </c>
    </row>
    <row r="399" spans="1:10" ht="15">
      <c r="A399" s="185"/>
      <c r="B399" s="326"/>
      <c r="C399" s="287"/>
      <c r="D399" s="158"/>
      <c r="E399" s="115" t="s">
        <v>313</v>
      </c>
      <c r="F399" s="348" t="s">
        <v>559</v>
      </c>
      <c r="G399" s="348"/>
      <c r="H399" s="116">
        <v>1200</v>
      </c>
      <c r="I399" s="116">
        <v>465.95</v>
      </c>
      <c r="J399" s="189">
        <f t="shared" si="6"/>
        <v>38.829166666666666</v>
      </c>
    </row>
    <row r="400" spans="1:10" ht="15">
      <c r="A400" s="102"/>
      <c r="B400" s="336"/>
      <c r="C400" s="225"/>
      <c r="D400" s="190" t="s">
        <v>346</v>
      </c>
      <c r="E400" s="53" t="s">
        <v>347</v>
      </c>
      <c r="F400" s="293" t="s">
        <v>560</v>
      </c>
      <c r="G400" s="293"/>
      <c r="H400" s="110">
        <v>18000</v>
      </c>
      <c r="I400" s="110">
        <v>11938.63</v>
      </c>
      <c r="J400" s="191">
        <f t="shared" si="6"/>
        <v>66.32572222222221</v>
      </c>
    </row>
    <row r="401" spans="1:10" ht="15">
      <c r="A401" s="173"/>
      <c r="B401" s="247"/>
      <c r="C401" s="248"/>
      <c r="D401" s="158"/>
      <c r="E401" s="115" t="s">
        <v>313</v>
      </c>
      <c r="F401" s="348" t="s">
        <v>560</v>
      </c>
      <c r="G401" s="348"/>
      <c r="H401" s="116">
        <v>18000</v>
      </c>
      <c r="I401" s="116">
        <v>11938.63</v>
      </c>
      <c r="J401" s="189">
        <f t="shared" si="6"/>
        <v>66.32572222222221</v>
      </c>
    </row>
    <row r="402" spans="1:10" ht="15">
      <c r="A402" s="99"/>
      <c r="B402" s="340"/>
      <c r="C402" s="290"/>
      <c r="D402" s="155" t="s">
        <v>561</v>
      </c>
      <c r="E402" s="100" t="s">
        <v>606</v>
      </c>
      <c r="F402" s="335" t="s">
        <v>241</v>
      </c>
      <c r="G402" s="335"/>
      <c r="H402" s="101">
        <v>1000</v>
      </c>
      <c r="I402" s="101">
        <v>593.96</v>
      </c>
      <c r="J402" s="178">
        <f t="shared" si="6"/>
        <v>59.396</v>
      </c>
    </row>
    <row r="403" spans="1:10" ht="16.5" customHeight="1">
      <c r="A403" s="99"/>
      <c r="B403" s="340"/>
      <c r="C403" s="290"/>
      <c r="D403" s="156"/>
      <c r="E403" s="100" t="s">
        <v>313</v>
      </c>
      <c r="F403" s="335" t="s">
        <v>241</v>
      </c>
      <c r="G403" s="335"/>
      <c r="H403" s="101">
        <v>1000</v>
      </c>
      <c r="I403" s="101">
        <v>593.96</v>
      </c>
      <c r="J403" s="178">
        <f t="shared" si="6"/>
        <v>59.396</v>
      </c>
    </row>
    <row r="404" spans="1:10" ht="16.5" customHeight="1">
      <c r="A404" s="99"/>
      <c r="B404" s="340"/>
      <c r="C404" s="290"/>
      <c r="D404" s="155" t="s">
        <v>217</v>
      </c>
      <c r="E404" s="100" t="s">
        <v>218</v>
      </c>
      <c r="F404" s="335" t="s">
        <v>607</v>
      </c>
      <c r="G404" s="335"/>
      <c r="H404" s="101">
        <v>9200</v>
      </c>
      <c r="I404" s="101">
        <v>4705.78</v>
      </c>
      <c r="J404" s="178">
        <f t="shared" si="6"/>
        <v>51.14978260869565</v>
      </c>
    </row>
    <row r="405" spans="1:10" ht="16.5" customHeight="1">
      <c r="A405" s="99"/>
      <c r="B405" s="340"/>
      <c r="C405" s="290"/>
      <c r="D405" s="156"/>
      <c r="E405" s="100" t="s">
        <v>313</v>
      </c>
      <c r="F405" s="335" t="s">
        <v>607</v>
      </c>
      <c r="G405" s="335"/>
      <c r="H405" s="101">
        <v>9200</v>
      </c>
      <c r="I405" s="101">
        <v>4705.78</v>
      </c>
      <c r="J405" s="178">
        <f t="shared" si="6"/>
        <v>51.14978260869565</v>
      </c>
    </row>
    <row r="406" spans="1:10" ht="16.5" customHeight="1">
      <c r="A406" s="99"/>
      <c r="B406" s="340"/>
      <c r="C406" s="290"/>
      <c r="D406" s="155" t="s">
        <v>272</v>
      </c>
      <c r="E406" s="100" t="s">
        <v>273</v>
      </c>
      <c r="F406" s="335" t="s">
        <v>608</v>
      </c>
      <c r="G406" s="335"/>
      <c r="H406" s="101">
        <v>81000</v>
      </c>
      <c r="I406" s="101">
        <v>80000</v>
      </c>
      <c r="J406" s="178">
        <f t="shared" si="6"/>
        <v>98.76543209876543</v>
      </c>
    </row>
    <row r="407" spans="1:10" ht="16.5" customHeight="1">
      <c r="A407" s="99"/>
      <c r="B407" s="340"/>
      <c r="C407" s="290"/>
      <c r="D407" s="156"/>
      <c r="E407" s="100" t="s">
        <v>313</v>
      </c>
      <c r="F407" s="335" t="s">
        <v>608</v>
      </c>
      <c r="G407" s="335"/>
      <c r="H407" s="101">
        <v>81000</v>
      </c>
      <c r="I407" s="101">
        <v>80000</v>
      </c>
      <c r="J407" s="178">
        <f t="shared" si="6"/>
        <v>98.76543209876543</v>
      </c>
    </row>
    <row r="408" spans="1:10" ht="16.5" customHeight="1">
      <c r="A408" s="99"/>
      <c r="B408" s="340"/>
      <c r="C408" s="290"/>
      <c r="D408" s="155" t="s">
        <v>466</v>
      </c>
      <c r="E408" s="100" t="s">
        <v>467</v>
      </c>
      <c r="F408" s="335" t="s">
        <v>348</v>
      </c>
      <c r="G408" s="335"/>
      <c r="H408" s="101">
        <v>4105</v>
      </c>
      <c r="I408" s="101">
        <v>4045</v>
      </c>
      <c r="J408" s="178">
        <f t="shared" si="6"/>
        <v>98.53836784409258</v>
      </c>
    </row>
    <row r="409" spans="1:10" ht="16.5" customHeight="1">
      <c r="A409" s="99"/>
      <c r="B409" s="340"/>
      <c r="C409" s="290"/>
      <c r="D409" s="156"/>
      <c r="E409" s="100" t="s">
        <v>313</v>
      </c>
      <c r="F409" s="335" t="s">
        <v>348</v>
      </c>
      <c r="G409" s="335"/>
      <c r="H409" s="101">
        <v>4105</v>
      </c>
      <c r="I409" s="101">
        <v>4045</v>
      </c>
      <c r="J409" s="178">
        <f t="shared" si="6"/>
        <v>98.53836784409258</v>
      </c>
    </row>
    <row r="410" spans="1:10" ht="21.75" customHeight="1">
      <c r="A410" s="99"/>
      <c r="B410" s="340"/>
      <c r="C410" s="290"/>
      <c r="D410" s="155" t="s">
        <v>609</v>
      </c>
      <c r="E410" s="100" t="s">
        <v>610</v>
      </c>
      <c r="F410" s="335" t="s">
        <v>348</v>
      </c>
      <c r="G410" s="335"/>
      <c r="H410" s="101">
        <v>100</v>
      </c>
      <c r="I410" s="101">
        <v>0</v>
      </c>
      <c r="J410" s="178">
        <f t="shared" si="6"/>
        <v>0</v>
      </c>
    </row>
    <row r="411" spans="1:10" ht="16.5" customHeight="1">
      <c r="A411" s="99"/>
      <c r="B411" s="340"/>
      <c r="C411" s="290"/>
      <c r="D411" s="156"/>
      <c r="E411" s="100" t="s">
        <v>313</v>
      </c>
      <c r="F411" s="335" t="s">
        <v>348</v>
      </c>
      <c r="G411" s="335"/>
      <c r="H411" s="101">
        <v>100</v>
      </c>
      <c r="I411" s="101">
        <v>0</v>
      </c>
      <c r="J411" s="178">
        <f t="shared" si="6"/>
        <v>0</v>
      </c>
    </row>
    <row r="412" spans="1:10" ht="19.5" customHeight="1">
      <c r="A412" s="99"/>
      <c r="B412" s="340"/>
      <c r="C412" s="290"/>
      <c r="D412" s="155" t="s">
        <v>525</v>
      </c>
      <c r="E412" s="100" t="s">
        <v>526</v>
      </c>
      <c r="F412" s="335" t="s">
        <v>236</v>
      </c>
      <c r="G412" s="335"/>
      <c r="H412" s="101">
        <v>2300</v>
      </c>
      <c r="I412" s="101">
        <v>740</v>
      </c>
      <c r="J412" s="178">
        <f t="shared" si="6"/>
        <v>32.17391304347826</v>
      </c>
    </row>
    <row r="413" spans="1:10" ht="16.5" customHeight="1">
      <c r="A413" s="99"/>
      <c r="B413" s="340"/>
      <c r="C413" s="290"/>
      <c r="D413" s="156"/>
      <c r="E413" s="100" t="s">
        <v>313</v>
      </c>
      <c r="F413" s="335" t="s">
        <v>236</v>
      </c>
      <c r="G413" s="335"/>
      <c r="H413" s="101">
        <v>2300</v>
      </c>
      <c r="I413" s="101">
        <v>740</v>
      </c>
      <c r="J413" s="178">
        <f t="shared" si="6"/>
        <v>32.17391304347826</v>
      </c>
    </row>
    <row r="414" spans="1:10" ht="16.5" customHeight="1">
      <c r="A414" s="99"/>
      <c r="B414" s="340"/>
      <c r="C414" s="290"/>
      <c r="D414" s="155" t="s">
        <v>352</v>
      </c>
      <c r="E414" s="100" t="s">
        <v>353</v>
      </c>
      <c r="F414" s="335" t="s">
        <v>611</v>
      </c>
      <c r="G414" s="335"/>
      <c r="H414" s="101">
        <v>69765</v>
      </c>
      <c r="I414" s="101">
        <f>I415</f>
        <v>27181.72</v>
      </c>
      <c r="J414" s="178">
        <f t="shared" si="6"/>
        <v>38.96182899734824</v>
      </c>
    </row>
    <row r="415" spans="1:10" ht="28.5" customHeight="1">
      <c r="A415" s="99"/>
      <c r="B415" s="340"/>
      <c r="C415" s="290"/>
      <c r="D415" s="156"/>
      <c r="E415" s="100" t="s">
        <v>612</v>
      </c>
      <c r="F415" s="335" t="s">
        <v>611</v>
      </c>
      <c r="G415" s="335"/>
      <c r="H415" s="101">
        <v>69765</v>
      </c>
      <c r="I415" s="101">
        <v>27181.72</v>
      </c>
      <c r="J415" s="178">
        <f t="shared" si="6"/>
        <v>38.96182899734824</v>
      </c>
    </row>
    <row r="416" spans="1:10" ht="22.5" customHeight="1">
      <c r="A416" s="99"/>
      <c r="B416" s="340"/>
      <c r="C416" s="290"/>
      <c r="D416" s="155" t="s">
        <v>355</v>
      </c>
      <c r="E416" s="100" t="s">
        <v>356</v>
      </c>
      <c r="F416" s="335" t="s">
        <v>487</v>
      </c>
      <c r="G416" s="335"/>
      <c r="H416" s="101">
        <f>H417+H418</f>
        <v>16000</v>
      </c>
      <c r="I416" s="101">
        <f>I417+I418</f>
        <v>11524.79</v>
      </c>
      <c r="J416" s="178">
        <f t="shared" si="6"/>
        <v>72.0299375</v>
      </c>
    </row>
    <row r="417" spans="1:10" ht="15">
      <c r="A417" s="99"/>
      <c r="B417" s="10"/>
      <c r="C417" s="11"/>
      <c r="D417" s="28"/>
      <c r="E417" s="100" t="s">
        <v>1018</v>
      </c>
      <c r="F417" s="101"/>
      <c r="G417" s="101"/>
      <c r="H417" s="101">
        <v>4000</v>
      </c>
      <c r="I417" s="101">
        <v>0</v>
      </c>
      <c r="J417" s="178">
        <f t="shared" si="6"/>
        <v>0</v>
      </c>
    </row>
    <row r="418" spans="1:10" ht="16.5" customHeight="1">
      <c r="A418" s="99"/>
      <c r="B418" s="288"/>
      <c r="C418" s="289"/>
      <c r="D418" s="29"/>
      <c r="E418" s="100" t="s">
        <v>613</v>
      </c>
      <c r="F418" s="335" t="s">
        <v>487</v>
      </c>
      <c r="G418" s="335"/>
      <c r="H418" s="101">
        <v>12000</v>
      </c>
      <c r="I418" s="101">
        <v>11524.79</v>
      </c>
      <c r="J418" s="178">
        <f t="shared" si="6"/>
        <v>96.03991666666667</v>
      </c>
    </row>
    <row r="419" spans="1:10" ht="16.5" customHeight="1">
      <c r="A419" s="99"/>
      <c r="B419" s="35">
        <v>75056</v>
      </c>
      <c r="C419" s="36"/>
      <c r="D419" s="37"/>
      <c r="E419" s="204" t="s">
        <v>1019</v>
      </c>
      <c r="F419" s="205"/>
      <c r="G419" s="205"/>
      <c r="H419" s="205">
        <f>H420</f>
        <v>17238</v>
      </c>
      <c r="I419" s="205">
        <f>I420</f>
        <v>12265.73</v>
      </c>
      <c r="J419" s="179">
        <f t="shared" si="6"/>
        <v>71.15518041536141</v>
      </c>
    </row>
    <row r="420" spans="1:10" ht="16.5" customHeight="1">
      <c r="A420" s="99"/>
      <c r="B420" s="34"/>
      <c r="C420" s="17"/>
      <c r="D420" s="29"/>
      <c r="E420" s="201" t="s">
        <v>1285</v>
      </c>
      <c r="F420" s="202"/>
      <c r="G420" s="202"/>
      <c r="H420" s="202">
        <f>H421+H424+H426</f>
        <v>17238</v>
      </c>
      <c r="I420" s="202">
        <f>I421+I424+I426</f>
        <v>12265.73</v>
      </c>
      <c r="J420" s="162">
        <f t="shared" si="6"/>
        <v>71.15518041536141</v>
      </c>
    </row>
    <row r="421" spans="1:10" ht="16.5" customHeight="1">
      <c r="A421" s="99"/>
      <c r="B421" s="18"/>
      <c r="C421" s="17"/>
      <c r="D421" s="29">
        <v>3020</v>
      </c>
      <c r="E421" s="100" t="s">
        <v>250</v>
      </c>
      <c r="F421" s="101"/>
      <c r="G421" s="101"/>
      <c r="H421" s="101">
        <f>H422+H423</f>
        <v>16438</v>
      </c>
      <c r="I421" s="101">
        <v>11732</v>
      </c>
      <c r="J421" s="178">
        <f t="shared" si="6"/>
        <v>71.37121304294926</v>
      </c>
    </row>
    <row r="422" spans="1:10" ht="16.5" customHeight="1">
      <c r="A422" s="99"/>
      <c r="B422" s="18"/>
      <c r="C422" s="17"/>
      <c r="D422" s="27"/>
      <c r="E422" s="100" t="s">
        <v>1020</v>
      </c>
      <c r="F422" s="101"/>
      <c r="G422" s="101"/>
      <c r="H422" s="101">
        <v>7026</v>
      </c>
      <c r="I422" s="101">
        <v>7026</v>
      </c>
      <c r="J422" s="178">
        <f t="shared" si="6"/>
        <v>99.99999999999999</v>
      </c>
    </row>
    <row r="423" spans="1:10" ht="16.5" customHeight="1">
      <c r="A423" s="99"/>
      <c r="B423" s="18"/>
      <c r="C423" s="17"/>
      <c r="D423" s="29"/>
      <c r="E423" s="100" t="s">
        <v>1021</v>
      </c>
      <c r="F423" s="101"/>
      <c r="G423" s="101"/>
      <c r="H423" s="101">
        <v>9412</v>
      </c>
      <c r="I423" s="101">
        <v>4706</v>
      </c>
      <c r="J423" s="178">
        <f t="shared" si="6"/>
        <v>50</v>
      </c>
    </row>
    <row r="424" spans="1:10" ht="16.5" customHeight="1">
      <c r="A424" s="99"/>
      <c r="B424" s="18"/>
      <c r="C424" s="17"/>
      <c r="D424" s="29">
        <v>4210</v>
      </c>
      <c r="E424" s="100" t="s">
        <v>229</v>
      </c>
      <c r="F424" s="101"/>
      <c r="G424" s="101"/>
      <c r="H424" s="101">
        <v>266</v>
      </c>
      <c r="I424" s="101">
        <v>0</v>
      </c>
      <c r="J424" s="178">
        <f t="shared" si="6"/>
        <v>0</v>
      </c>
    </row>
    <row r="425" spans="1:10" ht="21" customHeight="1">
      <c r="A425" s="99"/>
      <c r="B425" s="18"/>
      <c r="C425" s="17"/>
      <c r="D425" s="29"/>
      <c r="E425" s="100" t="s">
        <v>1022</v>
      </c>
      <c r="F425" s="101"/>
      <c r="G425" s="101"/>
      <c r="H425" s="101">
        <v>266</v>
      </c>
      <c r="I425" s="101">
        <v>0</v>
      </c>
      <c r="J425" s="178">
        <f t="shared" si="6"/>
        <v>0</v>
      </c>
    </row>
    <row r="426" spans="1:10" ht="16.5" customHeight="1">
      <c r="A426" s="99"/>
      <c r="B426" s="18"/>
      <c r="C426" s="17"/>
      <c r="D426" s="29">
        <v>4410</v>
      </c>
      <c r="E426" s="100" t="s">
        <v>347</v>
      </c>
      <c r="F426" s="101"/>
      <c r="G426" s="101"/>
      <c r="H426" s="101">
        <v>534</v>
      </c>
      <c r="I426" s="101">
        <v>533.73</v>
      </c>
      <c r="J426" s="178">
        <f t="shared" si="6"/>
        <v>99.9494382022472</v>
      </c>
    </row>
    <row r="427" spans="1:10" ht="19.5" customHeight="1">
      <c r="A427" s="183"/>
      <c r="B427" s="82"/>
      <c r="C427" s="172"/>
      <c r="D427" s="52"/>
      <c r="E427" s="53" t="s">
        <v>1022</v>
      </c>
      <c r="F427" s="110"/>
      <c r="G427" s="110"/>
      <c r="H427" s="110">
        <v>534</v>
      </c>
      <c r="I427" s="110">
        <v>533.73</v>
      </c>
      <c r="J427" s="191">
        <f t="shared" si="6"/>
        <v>99.9494382022472</v>
      </c>
    </row>
    <row r="428" spans="1:10" ht="16.5" customHeight="1">
      <c r="A428" s="185"/>
      <c r="B428" s="252" t="s">
        <v>614</v>
      </c>
      <c r="C428" s="253"/>
      <c r="D428" s="169"/>
      <c r="E428" s="170" t="s">
        <v>615</v>
      </c>
      <c r="F428" s="254" t="s">
        <v>616</v>
      </c>
      <c r="G428" s="254"/>
      <c r="H428" s="147">
        <f>H429+H431+H434+H436+H438+H445+H447+H449+H451</f>
        <v>140400</v>
      </c>
      <c r="I428" s="147">
        <f>I429+I431+I434+I436+I438+I445+I447+I449+I451</f>
        <v>113822.15</v>
      </c>
      <c r="J428" s="203">
        <f t="shared" si="6"/>
        <v>81.0699074074074</v>
      </c>
    </row>
    <row r="429" spans="1:10" ht="16.5" customHeight="1">
      <c r="A429" s="99"/>
      <c r="B429" s="342"/>
      <c r="C429" s="297"/>
      <c r="D429" s="155" t="s">
        <v>317</v>
      </c>
      <c r="E429" s="100" t="s">
        <v>318</v>
      </c>
      <c r="F429" s="335" t="s">
        <v>388</v>
      </c>
      <c r="G429" s="335"/>
      <c r="H429" s="101">
        <v>3000</v>
      </c>
      <c r="I429" s="101">
        <v>2110</v>
      </c>
      <c r="J429" s="178">
        <f t="shared" si="6"/>
        <v>70.33333333333333</v>
      </c>
    </row>
    <row r="430" spans="1:10" ht="16.5" customHeight="1">
      <c r="A430" s="99"/>
      <c r="B430" s="340"/>
      <c r="C430" s="290"/>
      <c r="D430" s="156"/>
      <c r="E430" s="100" t="s">
        <v>403</v>
      </c>
      <c r="F430" s="335" t="s">
        <v>388</v>
      </c>
      <c r="G430" s="335"/>
      <c r="H430" s="101">
        <v>3000</v>
      </c>
      <c r="I430" s="101">
        <v>2110</v>
      </c>
      <c r="J430" s="178">
        <f t="shared" si="6"/>
        <v>70.33333333333333</v>
      </c>
    </row>
    <row r="431" spans="1:10" ht="16.5" customHeight="1">
      <c r="A431" s="99"/>
      <c r="B431" s="340"/>
      <c r="C431" s="290"/>
      <c r="D431" s="155" t="s">
        <v>237</v>
      </c>
      <c r="E431" s="100" t="s">
        <v>229</v>
      </c>
      <c r="F431" s="335" t="s">
        <v>487</v>
      </c>
      <c r="G431" s="335"/>
      <c r="H431" s="101">
        <f>H432+H433</f>
        <v>7000</v>
      </c>
      <c r="I431" s="101">
        <f>I432+I433</f>
        <v>3320.1000000000004</v>
      </c>
      <c r="J431" s="178">
        <f t="shared" si="6"/>
        <v>47.43000000000001</v>
      </c>
    </row>
    <row r="432" spans="1:10" ht="16.5" customHeight="1">
      <c r="A432" s="102"/>
      <c r="B432" s="336"/>
      <c r="C432" s="225"/>
      <c r="D432" s="28"/>
      <c r="E432" s="53" t="s">
        <v>617</v>
      </c>
      <c r="F432" s="293" t="s">
        <v>384</v>
      </c>
      <c r="G432" s="293"/>
      <c r="H432" s="110">
        <v>2000</v>
      </c>
      <c r="I432" s="110">
        <v>1196.39</v>
      </c>
      <c r="J432" s="191">
        <f t="shared" si="6"/>
        <v>59.819500000000005</v>
      </c>
    </row>
    <row r="433" spans="1:10" ht="16.5" customHeight="1">
      <c r="A433" s="173"/>
      <c r="B433" s="247"/>
      <c r="C433" s="248"/>
      <c r="D433" s="25"/>
      <c r="E433" s="115" t="s">
        <v>618</v>
      </c>
      <c r="F433" s="348" t="s">
        <v>448</v>
      </c>
      <c r="G433" s="348"/>
      <c r="H433" s="116">
        <v>5000</v>
      </c>
      <c r="I433" s="116">
        <v>2123.71</v>
      </c>
      <c r="J433" s="189">
        <f t="shared" si="6"/>
        <v>42.4742</v>
      </c>
    </row>
    <row r="434" spans="1:10" ht="16.5" customHeight="1">
      <c r="A434" s="99"/>
      <c r="B434" s="340"/>
      <c r="C434" s="290"/>
      <c r="D434" s="155" t="s">
        <v>228</v>
      </c>
      <c r="E434" s="100" t="s">
        <v>229</v>
      </c>
      <c r="F434" s="335" t="s">
        <v>448</v>
      </c>
      <c r="G434" s="335"/>
      <c r="H434" s="101">
        <v>3058</v>
      </c>
      <c r="I434" s="101">
        <v>0</v>
      </c>
      <c r="J434" s="178">
        <f t="shared" si="6"/>
        <v>0</v>
      </c>
    </row>
    <row r="435" spans="1:10" ht="16.5" customHeight="1">
      <c r="A435" s="99"/>
      <c r="B435" s="340"/>
      <c r="C435" s="290"/>
      <c r="D435" s="156"/>
      <c r="E435" s="100" t="s">
        <v>619</v>
      </c>
      <c r="F435" s="335" t="s">
        <v>448</v>
      </c>
      <c r="G435" s="335"/>
      <c r="H435" s="101">
        <v>3058</v>
      </c>
      <c r="I435" s="101">
        <v>0</v>
      </c>
      <c r="J435" s="178">
        <f t="shared" si="6"/>
        <v>0</v>
      </c>
    </row>
    <row r="436" spans="1:10" ht="16.5" customHeight="1">
      <c r="A436" s="99"/>
      <c r="B436" s="340"/>
      <c r="C436" s="290"/>
      <c r="D436" s="155" t="s">
        <v>232</v>
      </c>
      <c r="E436" s="100" t="s">
        <v>229</v>
      </c>
      <c r="F436" s="335" t="s">
        <v>448</v>
      </c>
      <c r="G436" s="335"/>
      <c r="H436" s="101">
        <v>1117</v>
      </c>
      <c r="I436" s="101">
        <v>0</v>
      </c>
      <c r="J436" s="178">
        <f t="shared" si="6"/>
        <v>0</v>
      </c>
    </row>
    <row r="437" spans="1:10" ht="16.5" customHeight="1">
      <c r="A437" s="99"/>
      <c r="B437" s="340"/>
      <c r="C437" s="290"/>
      <c r="D437" s="156"/>
      <c r="E437" s="100" t="s">
        <v>619</v>
      </c>
      <c r="F437" s="335" t="s">
        <v>448</v>
      </c>
      <c r="G437" s="335"/>
      <c r="H437" s="101">
        <v>1117</v>
      </c>
      <c r="I437" s="101">
        <v>0</v>
      </c>
      <c r="J437" s="178">
        <f t="shared" si="6"/>
        <v>0</v>
      </c>
    </row>
    <row r="438" spans="1:10" ht="16.5" customHeight="1">
      <c r="A438" s="99"/>
      <c r="B438" s="340"/>
      <c r="C438" s="290"/>
      <c r="D438" s="155" t="s">
        <v>242</v>
      </c>
      <c r="E438" s="100" t="s">
        <v>243</v>
      </c>
      <c r="F438" s="335" t="s">
        <v>620</v>
      </c>
      <c r="G438" s="335"/>
      <c r="H438" s="101">
        <f>H439+H440+H441+H443+H444+H442</f>
        <v>57000</v>
      </c>
      <c r="I438" s="101">
        <f>SUM(I439:I444)</f>
        <v>40119.94</v>
      </c>
      <c r="J438" s="178">
        <f t="shared" si="6"/>
        <v>70.3858596491228</v>
      </c>
    </row>
    <row r="439" spans="1:10" ht="16.5" customHeight="1">
      <c r="A439" s="99"/>
      <c r="B439" s="340"/>
      <c r="C439" s="290"/>
      <c r="D439" s="156"/>
      <c r="E439" s="100" t="s">
        <v>621</v>
      </c>
      <c r="F439" s="335" t="s">
        <v>342</v>
      </c>
      <c r="G439" s="335"/>
      <c r="H439" s="101">
        <v>5000</v>
      </c>
      <c r="I439" s="101">
        <v>326.57</v>
      </c>
      <c r="J439" s="178">
        <f t="shared" si="6"/>
        <v>6.5314</v>
      </c>
    </row>
    <row r="440" spans="1:10" ht="51.75" customHeight="1">
      <c r="A440" s="99"/>
      <c r="B440" s="3"/>
      <c r="C440" s="4"/>
      <c r="D440" s="156"/>
      <c r="E440" s="100" t="s">
        <v>405</v>
      </c>
      <c r="F440" s="101"/>
      <c r="G440" s="101"/>
      <c r="H440" s="101">
        <v>8000</v>
      </c>
      <c r="I440" s="101">
        <v>7530.64</v>
      </c>
      <c r="J440" s="178">
        <f t="shared" si="6"/>
        <v>94.13300000000001</v>
      </c>
    </row>
    <row r="441" spans="1:10" ht="16.5" customHeight="1">
      <c r="A441" s="99"/>
      <c r="B441" s="3"/>
      <c r="C441" s="4"/>
      <c r="D441" s="156"/>
      <c r="E441" s="100" t="s">
        <v>1023</v>
      </c>
      <c r="F441" s="101"/>
      <c r="G441" s="101"/>
      <c r="H441" s="101">
        <v>5000</v>
      </c>
      <c r="I441" s="101">
        <v>130</v>
      </c>
      <c r="J441" s="178">
        <f t="shared" si="6"/>
        <v>2.6</v>
      </c>
    </row>
    <row r="442" spans="1:10" ht="16.5" customHeight="1">
      <c r="A442" s="99"/>
      <c r="B442" s="3"/>
      <c r="C442" s="4"/>
      <c r="D442" s="156"/>
      <c r="E442" s="100" t="s">
        <v>1024</v>
      </c>
      <c r="F442" s="101"/>
      <c r="G442" s="101"/>
      <c r="H442" s="101">
        <v>6000</v>
      </c>
      <c r="I442" s="101">
        <v>6000</v>
      </c>
      <c r="J442" s="178">
        <f t="shared" si="6"/>
        <v>100</v>
      </c>
    </row>
    <row r="443" spans="1:10" ht="16.5" customHeight="1">
      <c r="A443" s="99"/>
      <c r="B443" s="340"/>
      <c r="C443" s="290"/>
      <c r="D443" s="156"/>
      <c r="E443" s="100" t="s">
        <v>404</v>
      </c>
      <c r="F443" s="335" t="s">
        <v>388</v>
      </c>
      <c r="G443" s="335"/>
      <c r="H443" s="101">
        <v>8000</v>
      </c>
      <c r="I443" s="101">
        <v>8000</v>
      </c>
      <c r="J443" s="178">
        <f t="shared" si="6"/>
        <v>100</v>
      </c>
    </row>
    <row r="444" spans="1:10" ht="32.25" customHeight="1">
      <c r="A444" s="99"/>
      <c r="B444" s="340"/>
      <c r="C444" s="290"/>
      <c r="D444" s="156"/>
      <c r="E444" s="100" t="s">
        <v>406</v>
      </c>
      <c r="F444" s="335" t="s">
        <v>216</v>
      </c>
      <c r="G444" s="335"/>
      <c r="H444" s="101">
        <v>25000</v>
      </c>
      <c r="I444" s="101">
        <v>18132.73</v>
      </c>
      <c r="J444" s="178">
        <f t="shared" si="6"/>
        <v>72.53092</v>
      </c>
    </row>
    <row r="445" spans="1:10" ht="16.5" customHeight="1">
      <c r="A445" s="99"/>
      <c r="B445" s="340"/>
      <c r="C445" s="290"/>
      <c r="D445" s="155" t="s">
        <v>417</v>
      </c>
      <c r="E445" s="100" t="s">
        <v>243</v>
      </c>
      <c r="F445" s="335" t="s">
        <v>622</v>
      </c>
      <c r="G445" s="335"/>
      <c r="H445" s="101">
        <v>43142</v>
      </c>
      <c r="I445" s="101">
        <v>43141.38</v>
      </c>
      <c r="J445" s="178">
        <f t="shared" si="6"/>
        <v>99.99856288535533</v>
      </c>
    </row>
    <row r="446" spans="1:10" ht="37.5" customHeight="1">
      <c r="A446" s="99"/>
      <c r="B446" s="340"/>
      <c r="C446" s="290"/>
      <c r="D446" s="156"/>
      <c r="E446" s="100" t="s">
        <v>1005</v>
      </c>
      <c r="F446" s="335" t="s">
        <v>622</v>
      </c>
      <c r="G446" s="335"/>
      <c r="H446" s="101">
        <v>43142</v>
      </c>
      <c r="I446" s="101">
        <v>43141.38</v>
      </c>
      <c r="J446" s="178">
        <f t="shared" si="6"/>
        <v>99.99856288535533</v>
      </c>
    </row>
    <row r="447" spans="1:10" ht="16.5" customHeight="1">
      <c r="A447" s="99"/>
      <c r="B447" s="340"/>
      <c r="C447" s="290"/>
      <c r="D447" s="155" t="s">
        <v>419</v>
      </c>
      <c r="E447" s="100" t="s">
        <v>243</v>
      </c>
      <c r="F447" s="335" t="s">
        <v>623</v>
      </c>
      <c r="G447" s="335"/>
      <c r="H447" s="101">
        <v>24083</v>
      </c>
      <c r="I447" s="101">
        <v>24082.12</v>
      </c>
      <c r="J447" s="178">
        <f t="shared" si="6"/>
        <v>99.99634597018643</v>
      </c>
    </row>
    <row r="448" spans="1:10" ht="33.75" customHeight="1">
      <c r="A448" s="99"/>
      <c r="B448" s="340"/>
      <c r="C448" s="290"/>
      <c r="D448" s="156"/>
      <c r="E448" s="100" t="s">
        <v>1005</v>
      </c>
      <c r="F448" s="335" t="s">
        <v>623</v>
      </c>
      <c r="G448" s="335"/>
      <c r="H448" s="101">
        <v>24083</v>
      </c>
      <c r="I448" s="101">
        <v>24082.12</v>
      </c>
      <c r="J448" s="178">
        <f t="shared" si="6"/>
        <v>99.99634597018643</v>
      </c>
    </row>
    <row r="449" spans="1:10" ht="16.5" customHeight="1">
      <c r="A449" s="99"/>
      <c r="B449" s="340"/>
      <c r="C449" s="290"/>
      <c r="D449" s="155" t="s">
        <v>346</v>
      </c>
      <c r="E449" s="100" t="s">
        <v>347</v>
      </c>
      <c r="F449" s="335" t="s">
        <v>241</v>
      </c>
      <c r="G449" s="335"/>
      <c r="H449" s="101">
        <v>1000</v>
      </c>
      <c r="I449" s="101">
        <v>764.13</v>
      </c>
      <c r="J449" s="178">
        <f t="shared" si="6"/>
        <v>76.413</v>
      </c>
    </row>
    <row r="450" spans="1:10" ht="16.5" customHeight="1">
      <c r="A450" s="99"/>
      <c r="B450" s="340"/>
      <c r="C450" s="290"/>
      <c r="D450" s="156"/>
      <c r="E450" s="100" t="s">
        <v>617</v>
      </c>
      <c r="F450" s="335" t="s">
        <v>241</v>
      </c>
      <c r="G450" s="335"/>
      <c r="H450" s="101">
        <v>1000</v>
      </c>
      <c r="I450" s="101">
        <v>764.13</v>
      </c>
      <c r="J450" s="178">
        <f t="shared" si="6"/>
        <v>76.413</v>
      </c>
    </row>
    <row r="451" spans="1:10" ht="16.5" customHeight="1">
      <c r="A451" s="99"/>
      <c r="B451" s="340"/>
      <c r="C451" s="290"/>
      <c r="D451" s="155" t="s">
        <v>561</v>
      </c>
      <c r="E451" s="100" t="s">
        <v>606</v>
      </c>
      <c r="F451" s="335" t="s">
        <v>241</v>
      </c>
      <c r="G451" s="335"/>
      <c r="H451" s="101">
        <v>1000</v>
      </c>
      <c r="I451" s="101">
        <v>284.48</v>
      </c>
      <c r="J451" s="178">
        <f t="shared" si="6"/>
        <v>28.448</v>
      </c>
    </row>
    <row r="452" spans="1:10" ht="16.5" customHeight="1">
      <c r="A452" s="183"/>
      <c r="B452" s="291"/>
      <c r="C452" s="292"/>
      <c r="D452" s="50"/>
      <c r="E452" s="53" t="s">
        <v>617</v>
      </c>
      <c r="F452" s="293" t="s">
        <v>241</v>
      </c>
      <c r="G452" s="293"/>
      <c r="H452" s="110">
        <v>1000</v>
      </c>
      <c r="I452" s="110">
        <v>284.48</v>
      </c>
      <c r="J452" s="191">
        <f t="shared" si="6"/>
        <v>28.448</v>
      </c>
    </row>
    <row r="453" spans="1:10" ht="16.5" customHeight="1">
      <c r="A453" s="185"/>
      <c r="B453" s="252" t="s">
        <v>624</v>
      </c>
      <c r="C453" s="253"/>
      <c r="D453" s="169"/>
      <c r="E453" s="170" t="s">
        <v>235</v>
      </c>
      <c r="F453" s="254" t="s">
        <v>625</v>
      </c>
      <c r="G453" s="254"/>
      <c r="H453" s="147">
        <f>H454+H456</f>
        <v>40600</v>
      </c>
      <c r="I453" s="147">
        <f>I454+I456</f>
        <v>21690.6</v>
      </c>
      <c r="J453" s="203">
        <f t="shared" si="6"/>
        <v>53.425123152709354</v>
      </c>
    </row>
    <row r="454" spans="1:10" ht="33" customHeight="1">
      <c r="A454" s="99"/>
      <c r="B454" s="340"/>
      <c r="C454" s="290"/>
      <c r="D454" s="155" t="s">
        <v>626</v>
      </c>
      <c r="E454" s="100" t="s">
        <v>627</v>
      </c>
      <c r="F454" s="335" t="s">
        <v>342</v>
      </c>
      <c r="G454" s="335"/>
      <c r="H454" s="101">
        <v>5000</v>
      </c>
      <c r="I454" s="101">
        <v>5000</v>
      </c>
      <c r="J454" s="178">
        <f t="shared" si="6"/>
        <v>100</v>
      </c>
    </row>
    <row r="455" spans="1:10" ht="19.5" customHeight="1">
      <c r="A455" s="99"/>
      <c r="B455" s="340"/>
      <c r="C455" s="290"/>
      <c r="D455" s="156"/>
      <c r="E455" s="100" t="s">
        <v>628</v>
      </c>
      <c r="F455" s="335" t="s">
        <v>342</v>
      </c>
      <c r="G455" s="335"/>
      <c r="H455" s="101">
        <v>5000</v>
      </c>
      <c r="I455" s="101">
        <v>5000</v>
      </c>
      <c r="J455" s="178">
        <f t="shared" si="6"/>
        <v>100</v>
      </c>
    </row>
    <row r="456" spans="1:10" ht="47.25" customHeight="1">
      <c r="A456" s="99"/>
      <c r="B456" s="340"/>
      <c r="C456" s="290"/>
      <c r="D456" s="155" t="s">
        <v>423</v>
      </c>
      <c r="E456" s="100" t="s">
        <v>424</v>
      </c>
      <c r="F456" s="335" t="s">
        <v>629</v>
      </c>
      <c r="G456" s="335"/>
      <c r="H456" s="101">
        <f>H457+H458</f>
        <v>35600</v>
      </c>
      <c r="I456" s="101">
        <f>I457+I458</f>
        <v>16690.6</v>
      </c>
      <c r="J456" s="178">
        <f t="shared" si="6"/>
        <v>46.88370786516853</v>
      </c>
    </row>
    <row r="457" spans="1:10" ht="15">
      <c r="A457" s="102"/>
      <c r="B457" s="336"/>
      <c r="C457" s="225"/>
      <c r="D457" s="23"/>
      <c r="E457" s="53" t="s">
        <v>630</v>
      </c>
      <c r="F457" s="293" t="s">
        <v>631</v>
      </c>
      <c r="G457" s="293"/>
      <c r="H457" s="110">
        <v>25100</v>
      </c>
      <c r="I457" s="110">
        <v>11781.6</v>
      </c>
      <c r="J457" s="191">
        <f aca="true" t="shared" si="7" ref="J457:J520">I457/H457%</f>
        <v>46.93864541832669</v>
      </c>
    </row>
    <row r="458" spans="1:10" ht="30">
      <c r="A458" s="267"/>
      <c r="B458" s="357"/>
      <c r="C458" s="358"/>
      <c r="D458" s="29"/>
      <c r="E458" s="115" t="s">
        <v>632</v>
      </c>
      <c r="F458" s="348" t="s">
        <v>633</v>
      </c>
      <c r="G458" s="348"/>
      <c r="H458" s="116">
        <v>10500</v>
      </c>
      <c r="I458" s="116">
        <v>4909</v>
      </c>
      <c r="J458" s="189">
        <f t="shared" si="7"/>
        <v>46.75238095238095</v>
      </c>
    </row>
    <row r="459" spans="1:10" ht="31.5">
      <c r="A459" s="144" t="s">
        <v>634</v>
      </c>
      <c r="B459" s="298"/>
      <c r="C459" s="299"/>
      <c r="D459" s="148"/>
      <c r="E459" s="149" t="s">
        <v>635</v>
      </c>
      <c r="F459" s="280" t="s">
        <v>636</v>
      </c>
      <c r="G459" s="280"/>
      <c r="H459" s="150">
        <f>H460</f>
        <v>3381</v>
      </c>
      <c r="I459" s="150">
        <f>I460</f>
        <v>0</v>
      </c>
      <c r="J459" s="180">
        <f t="shared" si="7"/>
        <v>0</v>
      </c>
    </row>
    <row r="460" spans="1:10" ht="15">
      <c r="A460" s="99"/>
      <c r="B460" s="294" t="s">
        <v>637</v>
      </c>
      <c r="C460" s="295"/>
      <c r="D460" s="152"/>
      <c r="E460" s="153" t="s">
        <v>638</v>
      </c>
      <c r="F460" s="296" t="s">
        <v>636</v>
      </c>
      <c r="G460" s="296"/>
      <c r="H460" s="154">
        <f>H461</f>
        <v>3381</v>
      </c>
      <c r="I460" s="154">
        <v>0</v>
      </c>
      <c r="J460" s="179">
        <f t="shared" si="7"/>
        <v>0</v>
      </c>
    </row>
    <row r="461" spans="1:10" ht="15.75">
      <c r="A461" s="99"/>
      <c r="B461" s="8"/>
      <c r="C461" s="9"/>
      <c r="D461" s="206"/>
      <c r="E461" s="160" t="s">
        <v>1577</v>
      </c>
      <c r="F461" s="161"/>
      <c r="G461" s="161"/>
      <c r="H461" s="161">
        <v>3381</v>
      </c>
      <c r="I461" s="161">
        <v>0</v>
      </c>
      <c r="J461" s="178">
        <f t="shared" si="7"/>
        <v>0</v>
      </c>
    </row>
    <row r="462" spans="1:10" ht="16.5" customHeight="1">
      <c r="A462" s="99"/>
      <c r="B462" s="247"/>
      <c r="C462" s="248"/>
      <c r="D462" s="155" t="s">
        <v>253</v>
      </c>
      <c r="E462" s="100" t="s">
        <v>254</v>
      </c>
      <c r="F462" s="335" t="s">
        <v>639</v>
      </c>
      <c r="G462" s="335"/>
      <c r="H462" s="101">
        <v>2174</v>
      </c>
      <c r="I462" s="101">
        <v>0</v>
      </c>
      <c r="J462" s="178">
        <f t="shared" si="7"/>
        <v>0</v>
      </c>
    </row>
    <row r="463" spans="1:10" ht="15">
      <c r="A463" s="99"/>
      <c r="B463" s="340"/>
      <c r="C463" s="290"/>
      <c r="D463" s="156"/>
      <c r="E463" s="100" t="s">
        <v>640</v>
      </c>
      <c r="F463" s="335" t="s">
        <v>639</v>
      </c>
      <c r="G463" s="335"/>
      <c r="H463" s="101">
        <v>2174</v>
      </c>
      <c r="I463" s="101">
        <v>0</v>
      </c>
      <c r="J463" s="178">
        <f t="shared" si="7"/>
        <v>0</v>
      </c>
    </row>
    <row r="464" spans="1:10" ht="16.5" customHeight="1">
      <c r="A464" s="99"/>
      <c r="B464" s="340"/>
      <c r="C464" s="290"/>
      <c r="D464" s="155" t="s">
        <v>259</v>
      </c>
      <c r="E464" s="100" t="s">
        <v>260</v>
      </c>
      <c r="F464" s="335" t="s">
        <v>641</v>
      </c>
      <c r="G464" s="335"/>
      <c r="H464" s="101">
        <v>330</v>
      </c>
      <c r="I464" s="101">
        <v>0</v>
      </c>
      <c r="J464" s="178">
        <f t="shared" si="7"/>
        <v>0</v>
      </c>
    </row>
    <row r="465" spans="1:10" ht="15">
      <c r="A465" s="99"/>
      <c r="B465" s="340"/>
      <c r="C465" s="290"/>
      <c r="D465" s="156"/>
      <c r="E465" s="100" t="s">
        <v>640</v>
      </c>
      <c r="F465" s="335" t="s">
        <v>641</v>
      </c>
      <c r="G465" s="335"/>
      <c r="H465" s="101">
        <v>330</v>
      </c>
      <c r="I465" s="101">
        <v>0</v>
      </c>
      <c r="J465" s="178">
        <f t="shared" si="7"/>
        <v>0</v>
      </c>
    </row>
    <row r="466" spans="1:10" ht="16.5" customHeight="1">
      <c r="A466" s="99"/>
      <c r="B466" s="340"/>
      <c r="C466" s="290"/>
      <c r="D466" s="155" t="s">
        <v>262</v>
      </c>
      <c r="E466" s="100" t="s">
        <v>263</v>
      </c>
      <c r="F466" s="335" t="s">
        <v>642</v>
      </c>
      <c r="G466" s="335"/>
      <c r="H466" s="101">
        <v>60</v>
      </c>
      <c r="I466" s="101">
        <v>0</v>
      </c>
      <c r="J466" s="178">
        <f t="shared" si="7"/>
        <v>0</v>
      </c>
    </row>
    <row r="467" spans="1:10" ht="15">
      <c r="A467" s="99"/>
      <c r="B467" s="340"/>
      <c r="C467" s="290"/>
      <c r="D467" s="156"/>
      <c r="E467" s="100" t="s">
        <v>640</v>
      </c>
      <c r="F467" s="335" t="s">
        <v>642</v>
      </c>
      <c r="G467" s="335"/>
      <c r="H467" s="101">
        <v>60</v>
      </c>
      <c r="I467" s="101">
        <v>0</v>
      </c>
      <c r="J467" s="178">
        <f t="shared" si="7"/>
        <v>0</v>
      </c>
    </row>
    <row r="468" spans="1:10" ht="16.5" customHeight="1">
      <c r="A468" s="99"/>
      <c r="B468" s="340"/>
      <c r="C468" s="290"/>
      <c r="D468" s="155" t="s">
        <v>237</v>
      </c>
      <c r="E468" s="100" t="s">
        <v>229</v>
      </c>
      <c r="F468" s="335" t="s">
        <v>643</v>
      </c>
      <c r="G468" s="335"/>
      <c r="H468" s="101">
        <v>817</v>
      </c>
      <c r="I468" s="101">
        <v>0</v>
      </c>
      <c r="J468" s="178">
        <f t="shared" si="7"/>
        <v>0</v>
      </c>
    </row>
    <row r="469" spans="1:10" ht="15">
      <c r="A469" s="99"/>
      <c r="B469" s="340"/>
      <c r="C469" s="290"/>
      <c r="D469" s="156"/>
      <c r="E469" s="100" t="s">
        <v>640</v>
      </c>
      <c r="F469" s="335" t="s">
        <v>643</v>
      </c>
      <c r="G469" s="335"/>
      <c r="H469" s="101">
        <v>817</v>
      </c>
      <c r="I469" s="101">
        <v>0</v>
      </c>
      <c r="J469" s="178">
        <f t="shared" si="7"/>
        <v>0</v>
      </c>
    </row>
    <row r="470" spans="1:10" ht="16.5" customHeight="1">
      <c r="A470" s="144" t="s">
        <v>644</v>
      </c>
      <c r="B470" s="298"/>
      <c r="C470" s="299"/>
      <c r="D470" s="148"/>
      <c r="E470" s="149" t="s">
        <v>645</v>
      </c>
      <c r="F470" s="280" t="s">
        <v>240</v>
      </c>
      <c r="G470" s="280"/>
      <c r="H470" s="150">
        <f>H471</f>
        <v>326</v>
      </c>
      <c r="I470" s="150">
        <v>0</v>
      </c>
      <c r="J470" s="180">
        <f t="shared" si="7"/>
        <v>0</v>
      </c>
    </row>
    <row r="471" spans="1:10" ht="16.5" customHeight="1">
      <c r="A471" s="99"/>
      <c r="B471" s="294" t="s">
        <v>646</v>
      </c>
      <c r="C471" s="295"/>
      <c r="D471" s="152"/>
      <c r="E471" s="153" t="s">
        <v>647</v>
      </c>
      <c r="F471" s="296" t="s">
        <v>240</v>
      </c>
      <c r="G471" s="296"/>
      <c r="H471" s="154">
        <f>H472+H473</f>
        <v>326</v>
      </c>
      <c r="I471" s="154">
        <v>0</v>
      </c>
      <c r="J471" s="179">
        <f t="shared" si="7"/>
        <v>0</v>
      </c>
    </row>
    <row r="472" spans="1:10" ht="16.5" customHeight="1">
      <c r="A472" s="99"/>
      <c r="B472" s="8"/>
      <c r="C472" s="9"/>
      <c r="D472" s="159"/>
      <c r="E472" s="160" t="s">
        <v>1577</v>
      </c>
      <c r="F472" s="161"/>
      <c r="G472" s="161"/>
      <c r="H472" s="161">
        <f>H475</f>
        <v>300</v>
      </c>
      <c r="I472" s="161">
        <v>0</v>
      </c>
      <c r="J472" s="178">
        <f t="shared" si="7"/>
        <v>0</v>
      </c>
    </row>
    <row r="473" spans="1:10" ht="16.5" customHeight="1">
      <c r="A473" s="99"/>
      <c r="B473" s="12"/>
      <c r="C473" s="9"/>
      <c r="D473" s="159">
        <v>3030</v>
      </c>
      <c r="E473" s="207" t="s">
        <v>519</v>
      </c>
      <c r="F473" s="161"/>
      <c r="G473" s="208"/>
      <c r="H473" s="208">
        <v>26</v>
      </c>
      <c r="I473" s="208">
        <v>0</v>
      </c>
      <c r="J473" s="178">
        <f t="shared" si="7"/>
        <v>0</v>
      </c>
    </row>
    <row r="474" spans="1:10" ht="16.5" customHeight="1">
      <c r="A474" s="99"/>
      <c r="B474" s="12"/>
      <c r="C474" s="9"/>
      <c r="D474" s="159"/>
      <c r="E474" s="207" t="s">
        <v>1025</v>
      </c>
      <c r="F474" s="161"/>
      <c r="G474" s="208"/>
      <c r="H474" s="208">
        <v>26</v>
      </c>
      <c r="I474" s="208">
        <v>0</v>
      </c>
      <c r="J474" s="178">
        <f t="shared" si="7"/>
        <v>0</v>
      </c>
    </row>
    <row r="475" spans="1:10" ht="16.5" customHeight="1">
      <c r="A475" s="99"/>
      <c r="B475" s="247"/>
      <c r="C475" s="297"/>
      <c r="D475" s="155" t="s">
        <v>237</v>
      </c>
      <c r="E475" s="100" t="s">
        <v>229</v>
      </c>
      <c r="F475" s="335" t="s">
        <v>240</v>
      </c>
      <c r="G475" s="335"/>
      <c r="H475" s="101">
        <v>300</v>
      </c>
      <c r="I475" s="101">
        <v>0</v>
      </c>
      <c r="J475" s="178">
        <f t="shared" si="7"/>
        <v>0</v>
      </c>
    </row>
    <row r="476" spans="1:10" ht="15">
      <c r="A476" s="99"/>
      <c r="B476" s="288"/>
      <c r="C476" s="289"/>
      <c r="D476" s="156"/>
      <c r="E476" s="100" t="s">
        <v>640</v>
      </c>
      <c r="F476" s="335" t="s">
        <v>240</v>
      </c>
      <c r="G476" s="335"/>
      <c r="H476" s="101">
        <v>300</v>
      </c>
      <c r="I476" s="101">
        <v>0</v>
      </c>
      <c r="J476" s="178">
        <f t="shared" si="7"/>
        <v>0</v>
      </c>
    </row>
    <row r="477" spans="1:10" ht="15.75">
      <c r="A477" s="144" t="s">
        <v>648</v>
      </c>
      <c r="B477" s="298"/>
      <c r="C477" s="299"/>
      <c r="D477" s="148"/>
      <c r="E477" s="149" t="s">
        <v>649</v>
      </c>
      <c r="F477" s="280" t="s">
        <v>650</v>
      </c>
      <c r="G477" s="280"/>
      <c r="H477" s="150">
        <f>H478+H481+H514+H521+H588+H597</f>
        <v>563758</v>
      </c>
      <c r="I477" s="150">
        <f>I478+I481+I514+I521+I588+I597</f>
        <v>334687.43000000005</v>
      </c>
      <c r="J477" s="180">
        <f t="shared" si="7"/>
        <v>59.36721607498254</v>
      </c>
    </row>
    <row r="478" spans="1:10" ht="15.75">
      <c r="A478" s="209"/>
      <c r="B478" s="39">
        <v>75405</v>
      </c>
      <c r="C478" s="38"/>
      <c r="D478" s="210"/>
      <c r="E478" s="211" t="s">
        <v>1026</v>
      </c>
      <c r="F478" s="212"/>
      <c r="G478" s="212"/>
      <c r="H478" s="212">
        <v>2000</v>
      </c>
      <c r="I478" s="212">
        <v>0</v>
      </c>
      <c r="J478" s="179">
        <f t="shared" si="7"/>
        <v>0</v>
      </c>
    </row>
    <row r="479" spans="1:10" ht="15.75">
      <c r="A479" s="268"/>
      <c r="B479" s="269"/>
      <c r="C479" s="270"/>
      <c r="D479" s="271">
        <v>4210</v>
      </c>
      <c r="E479" s="53" t="s">
        <v>229</v>
      </c>
      <c r="F479" s="272"/>
      <c r="G479" s="273"/>
      <c r="H479" s="273">
        <v>2000</v>
      </c>
      <c r="I479" s="273">
        <v>0</v>
      </c>
      <c r="J479" s="191">
        <f t="shared" si="7"/>
        <v>0</v>
      </c>
    </row>
    <row r="480" spans="1:10" ht="15.75">
      <c r="A480" s="274"/>
      <c r="B480" s="275"/>
      <c r="C480" s="276"/>
      <c r="D480" s="277"/>
      <c r="E480" s="278" t="s">
        <v>1027</v>
      </c>
      <c r="F480" s="279"/>
      <c r="G480" s="279"/>
      <c r="H480" s="279">
        <v>2000</v>
      </c>
      <c r="I480" s="279">
        <v>0</v>
      </c>
      <c r="J480" s="189">
        <f t="shared" si="7"/>
        <v>0</v>
      </c>
    </row>
    <row r="481" spans="1:10" ht="16.5" customHeight="1">
      <c r="A481" s="173"/>
      <c r="B481" s="294" t="s">
        <v>651</v>
      </c>
      <c r="C481" s="295"/>
      <c r="D481" s="152"/>
      <c r="E481" s="153" t="s">
        <v>652</v>
      </c>
      <c r="F481" s="296" t="s">
        <v>653</v>
      </c>
      <c r="G481" s="296"/>
      <c r="H481" s="154">
        <f>H482+H484+H486+H488+H493+H495+H499+H501+H504+H506+H508+H510</f>
        <v>252143</v>
      </c>
      <c r="I481" s="154">
        <f>I482+I484+I486+I488+I493+I495+I499+I501+I504+I506+I508+I510</f>
        <v>168760.76</v>
      </c>
      <c r="J481" s="179">
        <f t="shared" si="7"/>
        <v>66.93057511015576</v>
      </c>
    </row>
    <row r="482" spans="1:10" ht="16.5" customHeight="1">
      <c r="A482" s="99"/>
      <c r="B482" s="342"/>
      <c r="C482" s="297"/>
      <c r="D482" s="155" t="s">
        <v>518</v>
      </c>
      <c r="E482" s="100" t="s">
        <v>519</v>
      </c>
      <c r="F482" s="335" t="s">
        <v>654</v>
      </c>
      <c r="G482" s="335"/>
      <c r="H482" s="101">
        <v>50943</v>
      </c>
      <c r="I482" s="101">
        <v>25557.42</v>
      </c>
      <c r="J482" s="178">
        <f t="shared" si="7"/>
        <v>50.168659089570696</v>
      </c>
    </row>
    <row r="483" spans="1:10" ht="16.5" customHeight="1">
      <c r="A483" s="99"/>
      <c r="B483" s="340"/>
      <c r="C483" s="290"/>
      <c r="D483" s="156"/>
      <c r="E483" s="100" t="s">
        <v>1006</v>
      </c>
      <c r="F483" s="335" t="s">
        <v>654</v>
      </c>
      <c r="G483" s="335"/>
      <c r="H483" s="101">
        <v>50943</v>
      </c>
      <c r="I483" s="101">
        <v>25557.42</v>
      </c>
      <c r="J483" s="178">
        <f t="shared" si="7"/>
        <v>50.168659089570696</v>
      </c>
    </row>
    <row r="484" spans="1:10" ht="16.5" customHeight="1">
      <c r="A484" s="99"/>
      <c r="B484" s="340"/>
      <c r="C484" s="290"/>
      <c r="D484" s="155" t="s">
        <v>259</v>
      </c>
      <c r="E484" s="100" t="s">
        <v>260</v>
      </c>
      <c r="F484" s="335" t="s">
        <v>430</v>
      </c>
      <c r="G484" s="335"/>
      <c r="H484" s="101">
        <v>500</v>
      </c>
      <c r="I484" s="101">
        <v>281.66</v>
      </c>
      <c r="J484" s="178">
        <f t="shared" si="7"/>
        <v>56.33200000000001</v>
      </c>
    </row>
    <row r="485" spans="1:10" ht="16.5" customHeight="1">
      <c r="A485" s="99"/>
      <c r="B485" s="340"/>
      <c r="C485" s="290"/>
      <c r="D485" s="156"/>
      <c r="E485" s="100" t="s">
        <v>655</v>
      </c>
      <c r="F485" s="335" t="s">
        <v>430</v>
      </c>
      <c r="G485" s="335"/>
      <c r="H485" s="101">
        <v>500</v>
      </c>
      <c r="I485" s="101">
        <v>281.66</v>
      </c>
      <c r="J485" s="178">
        <f t="shared" si="7"/>
        <v>56.33200000000001</v>
      </c>
    </row>
    <row r="486" spans="1:10" ht="16.5" customHeight="1">
      <c r="A486" s="99"/>
      <c r="B486" s="340"/>
      <c r="C486" s="290"/>
      <c r="D486" s="155" t="s">
        <v>317</v>
      </c>
      <c r="E486" s="100" t="s">
        <v>318</v>
      </c>
      <c r="F486" s="335" t="s">
        <v>365</v>
      </c>
      <c r="G486" s="335"/>
      <c r="H486" s="101">
        <v>6000</v>
      </c>
      <c r="I486" s="101">
        <v>2126.79</v>
      </c>
      <c r="J486" s="178">
        <f t="shared" si="7"/>
        <v>35.4465</v>
      </c>
    </row>
    <row r="487" spans="1:10" ht="16.5" customHeight="1">
      <c r="A487" s="99"/>
      <c r="B487" s="340"/>
      <c r="C487" s="290"/>
      <c r="D487" s="156"/>
      <c r="E487" s="100" t="s">
        <v>655</v>
      </c>
      <c r="F487" s="335" t="s">
        <v>365</v>
      </c>
      <c r="G487" s="335"/>
      <c r="H487" s="101">
        <v>6000</v>
      </c>
      <c r="I487" s="101">
        <v>2126.79</v>
      </c>
      <c r="J487" s="178">
        <f t="shared" si="7"/>
        <v>35.4465</v>
      </c>
    </row>
    <row r="488" spans="1:10" ht="16.5" customHeight="1">
      <c r="A488" s="99"/>
      <c r="B488" s="340"/>
      <c r="C488" s="290"/>
      <c r="D488" s="155" t="s">
        <v>237</v>
      </c>
      <c r="E488" s="100" t="s">
        <v>229</v>
      </c>
      <c r="F488" s="335" t="s">
        <v>656</v>
      </c>
      <c r="G488" s="335"/>
      <c r="H488" s="101">
        <v>29700</v>
      </c>
      <c r="I488" s="101">
        <v>28063.87</v>
      </c>
      <c r="J488" s="178">
        <f t="shared" si="7"/>
        <v>94.49114478114478</v>
      </c>
    </row>
    <row r="489" spans="1:10" ht="16.5" customHeight="1">
      <c r="A489" s="99"/>
      <c r="B489" s="340"/>
      <c r="C489" s="290"/>
      <c r="D489" s="156"/>
      <c r="E489" s="100" t="s">
        <v>655</v>
      </c>
      <c r="F489" s="335" t="s">
        <v>656</v>
      </c>
      <c r="G489" s="335"/>
      <c r="H489" s="101">
        <v>29700</v>
      </c>
      <c r="I489" s="101">
        <v>28063.87</v>
      </c>
      <c r="J489" s="178">
        <f t="shared" si="7"/>
        <v>94.49114478114478</v>
      </c>
    </row>
    <row r="490" spans="1:10" ht="16.5" customHeight="1">
      <c r="A490" s="102"/>
      <c r="B490" s="10"/>
      <c r="C490" s="146"/>
      <c r="D490" s="23"/>
      <c r="E490" s="53" t="s">
        <v>564</v>
      </c>
      <c r="F490" s="110"/>
      <c r="G490" s="110"/>
      <c r="H490" s="110"/>
      <c r="I490" s="110">
        <v>13653</v>
      </c>
      <c r="J490" s="191"/>
    </row>
    <row r="491" spans="1:10" ht="16.5" customHeight="1">
      <c r="A491" s="173"/>
      <c r="B491" s="5"/>
      <c r="C491" s="193"/>
      <c r="D491" s="25"/>
      <c r="E491" s="115" t="s">
        <v>565</v>
      </c>
      <c r="F491" s="116"/>
      <c r="G491" s="116"/>
      <c r="H491" s="116"/>
      <c r="I491" s="116">
        <v>9963</v>
      </c>
      <c r="J491" s="189"/>
    </row>
    <row r="492" spans="1:10" ht="16.5" customHeight="1">
      <c r="A492" s="99"/>
      <c r="B492" s="3"/>
      <c r="C492" s="4"/>
      <c r="D492" s="156"/>
      <c r="E492" s="100" t="s">
        <v>566</v>
      </c>
      <c r="F492" s="101"/>
      <c r="G492" s="101"/>
      <c r="H492" s="101"/>
      <c r="I492" s="101">
        <f>I489-I490-I491</f>
        <v>4447.869999999999</v>
      </c>
      <c r="J492" s="178"/>
    </row>
    <row r="493" spans="1:10" ht="16.5" customHeight="1">
      <c r="A493" s="99"/>
      <c r="B493" s="340"/>
      <c r="C493" s="290"/>
      <c r="D493" s="155" t="s">
        <v>449</v>
      </c>
      <c r="E493" s="100" t="s">
        <v>450</v>
      </c>
      <c r="F493" s="335" t="s">
        <v>216</v>
      </c>
      <c r="G493" s="335"/>
      <c r="H493" s="101">
        <v>29400</v>
      </c>
      <c r="I493" s="101">
        <v>29218.63</v>
      </c>
      <c r="J493" s="178">
        <f t="shared" si="7"/>
        <v>99.38309523809524</v>
      </c>
    </row>
    <row r="494" spans="1:10" ht="16.5" customHeight="1">
      <c r="A494" s="99"/>
      <c r="B494" s="340"/>
      <c r="C494" s="290"/>
      <c r="D494" s="156"/>
      <c r="E494" s="100" t="s">
        <v>655</v>
      </c>
      <c r="F494" s="335" t="s">
        <v>216</v>
      </c>
      <c r="G494" s="335"/>
      <c r="H494" s="101">
        <v>29400</v>
      </c>
      <c r="I494" s="101">
        <v>29218.63</v>
      </c>
      <c r="J494" s="178">
        <f t="shared" si="7"/>
        <v>99.38309523809524</v>
      </c>
    </row>
    <row r="495" spans="1:10" ht="16.5" customHeight="1">
      <c r="A495" s="99"/>
      <c r="B495" s="340"/>
      <c r="C495" s="290"/>
      <c r="D495" s="155" t="s">
        <v>331</v>
      </c>
      <c r="E495" s="100" t="s">
        <v>332</v>
      </c>
      <c r="F495" s="335" t="s">
        <v>373</v>
      </c>
      <c r="G495" s="335"/>
      <c r="H495" s="101">
        <v>50000</v>
      </c>
      <c r="I495" s="101">
        <v>22634.24</v>
      </c>
      <c r="J495" s="178">
        <f t="shared" si="7"/>
        <v>45.268480000000004</v>
      </c>
    </row>
    <row r="496" spans="1:10" ht="16.5" customHeight="1">
      <c r="A496" s="99"/>
      <c r="B496" s="340"/>
      <c r="C496" s="290"/>
      <c r="D496" s="156"/>
      <c r="E496" s="100" t="s">
        <v>655</v>
      </c>
      <c r="F496" s="335" t="s">
        <v>373</v>
      </c>
      <c r="G496" s="335"/>
      <c r="H496" s="101">
        <v>50000</v>
      </c>
      <c r="I496" s="101">
        <v>22634.24</v>
      </c>
      <c r="J496" s="178">
        <f t="shared" si="7"/>
        <v>45.268480000000004</v>
      </c>
    </row>
    <row r="497" spans="1:10" ht="16.5" customHeight="1">
      <c r="A497" s="99"/>
      <c r="B497" s="3"/>
      <c r="C497" s="4"/>
      <c r="D497" s="156"/>
      <c r="E497" s="100" t="s">
        <v>567</v>
      </c>
      <c r="F497" s="101"/>
      <c r="G497" s="101"/>
      <c r="H497" s="101"/>
      <c r="I497" s="101">
        <v>17544</v>
      </c>
      <c r="J497" s="178"/>
    </row>
    <row r="498" spans="1:10" ht="16.5" customHeight="1">
      <c r="A498" s="99"/>
      <c r="B498" s="3"/>
      <c r="C498" s="4"/>
      <c r="D498" s="156"/>
      <c r="E498" s="100" t="s">
        <v>568</v>
      </c>
      <c r="F498" s="101"/>
      <c r="G498" s="101"/>
      <c r="H498" s="101"/>
      <c r="I498" s="101">
        <v>5000</v>
      </c>
      <c r="J498" s="178"/>
    </row>
    <row r="499" spans="1:10" ht="16.5" customHeight="1">
      <c r="A499" s="99"/>
      <c r="B499" s="340"/>
      <c r="C499" s="290"/>
      <c r="D499" s="155" t="s">
        <v>267</v>
      </c>
      <c r="E499" s="100" t="s">
        <v>268</v>
      </c>
      <c r="F499" s="335" t="s">
        <v>241</v>
      </c>
      <c r="G499" s="335"/>
      <c r="H499" s="101">
        <v>1000</v>
      </c>
      <c r="I499" s="101">
        <v>315</v>
      </c>
      <c r="J499" s="178">
        <f t="shared" si="7"/>
        <v>31.5</v>
      </c>
    </row>
    <row r="500" spans="1:10" ht="16.5" customHeight="1">
      <c r="A500" s="99"/>
      <c r="B500" s="340"/>
      <c r="C500" s="290"/>
      <c r="D500" s="156"/>
      <c r="E500" s="100" t="s">
        <v>655</v>
      </c>
      <c r="F500" s="335" t="s">
        <v>241</v>
      </c>
      <c r="G500" s="335"/>
      <c r="H500" s="101">
        <v>1000</v>
      </c>
      <c r="I500" s="101">
        <v>315</v>
      </c>
      <c r="J500" s="178">
        <f t="shared" si="7"/>
        <v>31.5</v>
      </c>
    </row>
    <row r="501" spans="1:10" ht="16.5" customHeight="1">
      <c r="A501" s="99"/>
      <c r="B501" s="340"/>
      <c r="C501" s="290"/>
      <c r="D501" s="155" t="s">
        <v>242</v>
      </c>
      <c r="E501" s="100" t="s">
        <v>243</v>
      </c>
      <c r="F501" s="335" t="s">
        <v>349</v>
      </c>
      <c r="G501" s="335"/>
      <c r="H501" s="101">
        <v>21000</v>
      </c>
      <c r="I501" s="101">
        <f>I502+I503</f>
        <v>7736.83</v>
      </c>
      <c r="J501" s="178">
        <f t="shared" si="7"/>
        <v>36.84204761904762</v>
      </c>
    </row>
    <row r="502" spans="1:10" ht="16.5" customHeight="1">
      <c r="A502" s="99"/>
      <c r="B502" s="340"/>
      <c r="C502" s="290"/>
      <c r="D502" s="156"/>
      <c r="E502" s="100" t="s">
        <v>655</v>
      </c>
      <c r="F502" s="335" t="s">
        <v>349</v>
      </c>
      <c r="G502" s="335"/>
      <c r="H502" s="101">
        <v>20000</v>
      </c>
      <c r="I502" s="101">
        <v>6736.83</v>
      </c>
      <c r="J502" s="178">
        <f t="shared" si="7"/>
        <v>33.68415</v>
      </c>
    </row>
    <row r="503" spans="1:10" ht="18" customHeight="1">
      <c r="A503" s="99"/>
      <c r="B503" s="3"/>
      <c r="C503" s="4"/>
      <c r="D503" s="156"/>
      <c r="E503" s="100" t="s">
        <v>1028</v>
      </c>
      <c r="F503" s="101"/>
      <c r="G503" s="101"/>
      <c r="H503" s="101">
        <v>1000</v>
      </c>
      <c r="I503" s="101">
        <v>1000</v>
      </c>
      <c r="J503" s="178">
        <f t="shared" si="7"/>
        <v>100</v>
      </c>
    </row>
    <row r="504" spans="1:10" ht="33" customHeight="1">
      <c r="A504" s="99"/>
      <c r="B504" s="340"/>
      <c r="C504" s="290"/>
      <c r="D504" s="155" t="s">
        <v>553</v>
      </c>
      <c r="E504" s="100" t="s">
        <v>554</v>
      </c>
      <c r="F504" s="335" t="s">
        <v>384</v>
      </c>
      <c r="G504" s="335"/>
      <c r="H504" s="101">
        <v>2000</v>
      </c>
      <c r="I504" s="101">
        <v>956.13</v>
      </c>
      <c r="J504" s="178">
        <f t="shared" si="7"/>
        <v>47.8065</v>
      </c>
    </row>
    <row r="505" spans="1:10" ht="16.5" customHeight="1">
      <c r="A505" s="99"/>
      <c r="B505" s="340"/>
      <c r="C505" s="290"/>
      <c r="D505" s="156"/>
      <c r="E505" s="100" t="s">
        <v>655</v>
      </c>
      <c r="F505" s="335" t="s">
        <v>384</v>
      </c>
      <c r="G505" s="335"/>
      <c r="H505" s="101">
        <v>2000</v>
      </c>
      <c r="I505" s="101">
        <v>956.13</v>
      </c>
      <c r="J505" s="178">
        <f t="shared" si="7"/>
        <v>47.8065</v>
      </c>
    </row>
    <row r="506" spans="1:10" ht="31.5" customHeight="1">
      <c r="A506" s="99"/>
      <c r="B506" s="340"/>
      <c r="C506" s="290"/>
      <c r="D506" s="155" t="s">
        <v>522</v>
      </c>
      <c r="E506" s="100" t="s">
        <v>523</v>
      </c>
      <c r="F506" s="335" t="s">
        <v>241</v>
      </c>
      <c r="G506" s="335"/>
      <c r="H506" s="101">
        <v>1000</v>
      </c>
      <c r="I506" s="101">
        <v>748.59</v>
      </c>
      <c r="J506" s="178">
        <f t="shared" si="7"/>
        <v>74.85900000000001</v>
      </c>
    </row>
    <row r="507" spans="1:10" ht="16.5" customHeight="1">
      <c r="A507" s="99"/>
      <c r="B507" s="340"/>
      <c r="C507" s="290"/>
      <c r="D507" s="156"/>
      <c r="E507" s="100" t="s">
        <v>655</v>
      </c>
      <c r="F507" s="335" t="s">
        <v>241</v>
      </c>
      <c r="G507" s="335"/>
      <c r="H507" s="101">
        <v>1000</v>
      </c>
      <c r="I507" s="101">
        <v>748.59</v>
      </c>
      <c r="J507" s="178">
        <f t="shared" si="7"/>
        <v>74.85900000000001</v>
      </c>
    </row>
    <row r="508" spans="1:10" ht="16.5" customHeight="1">
      <c r="A508" s="183"/>
      <c r="B508" s="291"/>
      <c r="C508" s="292"/>
      <c r="D508" s="190" t="s">
        <v>217</v>
      </c>
      <c r="E508" s="53" t="s">
        <v>218</v>
      </c>
      <c r="F508" s="293" t="s">
        <v>448</v>
      </c>
      <c r="G508" s="293"/>
      <c r="H508" s="110">
        <v>10600</v>
      </c>
      <c r="I508" s="110">
        <v>10600</v>
      </c>
      <c r="J508" s="191">
        <f t="shared" si="7"/>
        <v>100</v>
      </c>
    </row>
    <row r="509" spans="1:10" ht="20.25" customHeight="1">
      <c r="A509" s="185"/>
      <c r="B509" s="226"/>
      <c r="C509" s="227"/>
      <c r="D509" s="196"/>
      <c r="E509" s="115" t="s">
        <v>569</v>
      </c>
      <c r="F509" s="348" t="s">
        <v>448</v>
      </c>
      <c r="G509" s="348"/>
      <c r="H509" s="116">
        <v>10600</v>
      </c>
      <c r="I509" s="116">
        <v>10600</v>
      </c>
      <c r="J509" s="189">
        <f t="shared" si="7"/>
        <v>100</v>
      </c>
    </row>
    <row r="510" spans="1:10" ht="18" customHeight="1">
      <c r="A510" s="99"/>
      <c r="B510" s="18"/>
      <c r="C510" s="14"/>
      <c r="D510" s="24">
        <v>6060</v>
      </c>
      <c r="E510" s="20" t="s">
        <v>356</v>
      </c>
      <c r="F510" s="101"/>
      <c r="G510" s="101"/>
      <c r="H510" s="101">
        <v>50000</v>
      </c>
      <c r="I510" s="101">
        <v>40521.6</v>
      </c>
      <c r="J510" s="178">
        <f t="shared" si="7"/>
        <v>81.0432</v>
      </c>
    </row>
    <row r="511" spans="1:10" ht="18.75" customHeight="1">
      <c r="A511" s="213"/>
      <c r="B511" s="49"/>
      <c r="C511" s="40"/>
      <c r="D511" s="48"/>
      <c r="E511" s="43" t="s">
        <v>570</v>
      </c>
      <c r="F511" s="101"/>
      <c r="G511" s="101"/>
      <c r="H511" s="101">
        <v>50000</v>
      </c>
      <c r="I511" s="101">
        <v>40521.6</v>
      </c>
      <c r="J511" s="178">
        <f t="shared" si="7"/>
        <v>81.0432</v>
      </c>
    </row>
    <row r="512" spans="1:10" ht="18.75" customHeight="1">
      <c r="A512" s="213"/>
      <c r="B512" s="49"/>
      <c r="C512" s="139"/>
      <c r="D512" s="140"/>
      <c r="E512" s="141" t="s">
        <v>571</v>
      </c>
      <c r="F512" s="33"/>
      <c r="G512" s="101"/>
      <c r="H512" s="101"/>
      <c r="I512" s="101">
        <v>28566</v>
      </c>
      <c r="J512" s="178"/>
    </row>
    <row r="513" spans="1:10" ht="16.5" customHeight="1">
      <c r="A513" s="213"/>
      <c r="B513" s="49"/>
      <c r="C513" s="174"/>
      <c r="D513" s="168"/>
      <c r="E513" s="141" t="s">
        <v>572</v>
      </c>
      <c r="F513" s="33"/>
      <c r="G513" s="101"/>
      <c r="H513" s="101"/>
      <c r="I513" s="101">
        <v>11955</v>
      </c>
      <c r="J513" s="178"/>
    </row>
    <row r="514" spans="1:10" ht="16.5" customHeight="1">
      <c r="A514" s="213"/>
      <c r="B514" s="228" t="s">
        <v>657</v>
      </c>
      <c r="C514" s="356"/>
      <c r="D514" s="41"/>
      <c r="E514" s="42" t="s">
        <v>658</v>
      </c>
      <c r="F514" s="296" t="s">
        <v>388</v>
      </c>
      <c r="G514" s="296"/>
      <c r="H514" s="154">
        <f>H516+H519</f>
        <v>3000</v>
      </c>
      <c r="I514" s="154">
        <v>0</v>
      </c>
      <c r="J514" s="179">
        <f t="shared" si="7"/>
        <v>0</v>
      </c>
    </row>
    <row r="515" spans="1:10" ht="16.5" customHeight="1">
      <c r="A515" s="99"/>
      <c r="B515" s="12"/>
      <c r="C515" s="13"/>
      <c r="D515" s="159"/>
      <c r="E515" s="160" t="s">
        <v>1577</v>
      </c>
      <c r="F515" s="161"/>
      <c r="G515" s="161"/>
      <c r="H515" s="161">
        <v>1000</v>
      </c>
      <c r="I515" s="161">
        <v>0</v>
      </c>
      <c r="J515" s="162">
        <f t="shared" si="7"/>
        <v>0</v>
      </c>
    </row>
    <row r="516" spans="1:10" ht="16.5" customHeight="1">
      <c r="A516" s="99"/>
      <c r="B516" s="247"/>
      <c r="C516" s="248"/>
      <c r="D516" s="155" t="s">
        <v>237</v>
      </c>
      <c r="E516" s="100" t="s">
        <v>229</v>
      </c>
      <c r="F516" s="335" t="s">
        <v>384</v>
      </c>
      <c r="G516" s="335"/>
      <c r="H516" s="101">
        <v>2000</v>
      </c>
      <c r="I516" s="101">
        <v>0</v>
      </c>
      <c r="J516" s="178">
        <f t="shared" si="7"/>
        <v>0</v>
      </c>
    </row>
    <row r="517" spans="1:10" ht="30">
      <c r="A517" s="99"/>
      <c r="B517" s="340"/>
      <c r="C517" s="290"/>
      <c r="D517" s="156"/>
      <c r="E517" s="100" t="s">
        <v>659</v>
      </c>
      <c r="F517" s="335" t="s">
        <v>241</v>
      </c>
      <c r="G517" s="335"/>
      <c r="H517" s="101">
        <v>1000</v>
      </c>
      <c r="I517" s="101">
        <v>0</v>
      </c>
      <c r="J517" s="178">
        <f t="shared" si="7"/>
        <v>0</v>
      </c>
    </row>
    <row r="518" spans="1:10" ht="16.5" customHeight="1">
      <c r="A518" s="99"/>
      <c r="B518" s="340"/>
      <c r="C518" s="290"/>
      <c r="D518" s="156"/>
      <c r="E518" s="100" t="s">
        <v>660</v>
      </c>
      <c r="F518" s="335" t="s">
        <v>241</v>
      </c>
      <c r="G518" s="335"/>
      <c r="H518" s="101">
        <v>1000</v>
      </c>
      <c r="I518" s="101">
        <v>0</v>
      </c>
      <c r="J518" s="178">
        <f t="shared" si="7"/>
        <v>0</v>
      </c>
    </row>
    <row r="519" spans="1:10" ht="15">
      <c r="A519" s="99"/>
      <c r="B519" s="340"/>
      <c r="C519" s="290"/>
      <c r="D519" s="155" t="s">
        <v>525</v>
      </c>
      <c r="E519" s="100" t="s">
        <v>526</v>
      </c>
      <c r="F519" s="335" t="s">
        <v>241</v>
      </c>
      <c r="G519" s="335"/>
      <c r="H519" s="101">
        <v>1000</v>
      </c>
      <c r="I519" s="101">
        <v>0</v>
      </c>
      <c r="J519" s="178">
        <f t="shared" si="7"/>
        <v>0</v>
      </c>
    </row>
    <row r="520" spans="1:10" ht="16.5" customHeight="1">
      <c r="A520" s="99"/>
      <c r="B520" s="288"/>
      <c r="C520" s="289"/>
      <c r="D520" s="156"/>
      <c r="E520" s="100" t="s">
        <v>660</v>
      </c>
      <c r="F520" s="335" t="s">
        <v>241</v>
      </c>
      <c r="G520" s="335"/>
      <c r="H520" s="101">
        <v>1000</v>
      </c>
      <c r="I520" s="101">
        <v>0</v>
      </c>
      <c r="J520" s="178">
        <f t="shared" si="7"/>
        <v>0</v>
      </c>
    </row>
    <row r="521" spans="1:10" ht="16.5" customHeight="1">
      <c r="A521" s="102"/>
      <c r="B521" s="283" t="s">
        <v>661</v>
      </c>
      <c r="C521" s="284"/>
      <c r="D521" s="197"/>
      <c r="E521" s="198" t="s">
        <v>662</v>
      </c>
      <c r="F521" s="285" t="s">
        <v>663</v>
      </c>
      <c r="G521" s="285"/>
      <c r="H521" s="199">
        <f>H522+H545</f>
        <v>284093</v>
      </c>
      <c r="I521" s="199">
        <f>I522+I545</f>
        <v>150576.42</v>
      </c>
      <c r="J521" s="214">
        <f aca="true" t="shared" si="8" ref="J521:J584">I521/H521%</f>
        <v>53.00250974152831</v>
      </c>
    </row>
    <row r="522" spans="1:10" ht="16.5" customHeight="1">
      <c r="A522" s="173"/>
      <c r="B522" s="186"/>
      <c r="C522" s="187"/>
      <c r="D522" s="188"/>
      <c r="E522" s="215" t="s">
        <v>1267</v>
      </c>
      <c r="F522" s="122"/>
      <c r="G522" s="122">
        <f>G523+G525+G527+G529+G531+G533+G535+G537+G539+G541+G543</f>
        <v>0</v>
      </c>
      <c r="H522" s="122">
        <f>H523+H525+H527+H529+H531+H533+H535+H537+H539+H541+H543</f>
        <v>35400</v>
      </c>
      <c r="I522" s="122">
        <f>I523+I525+I527+I529+I531+I533+I535+I537+I539+I541+I543</f>
        <v>16386.7</v>
      </c>
      <c r="J522" s="189">
        <f t="shared" si="8"/>
        <v>46.29011299435029</v>
      </c>
    </row>
    <row r="523" spans="1:10" ht="16.5" customHeight="1">
      <c r="A523" s="99"/>
      <c r="B523" s="12"/>
      <c r="C523" s="9"/>
      <c r="D523" s="155" t="s">
        <v>253</v>
      </c>
      <c r="E523" s="100" t="s">
        <v>254</v>
      </c>
      <c r="F523" s="96"/>
      <c r="G523" s="96"/>
      <c r="H523" s="96">
        <v>11900</v>
      </c>
      <c r="I523" s="96">
        <v>4437.14</v>
      </c>
      <c r="J523" s="178">
        <f t="shared" si="8"/>
        <v>37.286890756302526</v>
      </c>
    </row>
    <row r="524" spans="1:10" ht="16.5" customHeight="1">
      <c r="A524" s="99"/>
      <c r="B524" s="12"/>
      <c r="C524" s="9"/>
      <c r="D524" s="159"/>
      <c r="E524" s="100" t="s">
        <v>665</v>
      </c>
      <c r="F524" s="96"/>
      <c r="G524" s="96"/>
      <c r="H524" s="96">
        <v>11900</v>
      </c>
      <c r="I524" s="96">
        <v>4437.14</v>
      </c>
      <c r="J524" s="178">
        <f t="shared" si="8"/>
        <v>37.286890756302526</v>
      </c>
    </row>
    <row r="525" spans="1:10" ht="16.5" customHeight="1">
      <c r="A525" s="99"/>
      <c r="B525" s="12"/>
      <c r="C525" s="9"/>
      <c r="D525" s="155" t="s">
        <v>256</v>
      </c>
      <c r="E525" s="100" t="s">
        <v>257</v>
      </c>
      <c r="F525" s="96"/>
      <c r="G525" s="96"/>
      <c r="H525" s="96">
        <v>1400</v>
      </c>
      <c r="I525" s="96">
        <v>0</v>
      </c>
      <c r="J525" s="178">
        <f t="shared" si="8"/>
        <v>0</v>
      </c>
    </row>
    <row r="526" spans="1:10" ht="16.5" customHeight="1">
      <c r="A526" s="99"/>
      <c r="B526" s="12"/>
      <c r="C526" s="9"/>
      <c r="D526" s="159"/>
      <c r="E526" s="100" t="s">
        <v>665</v>
      </c>
      <c r="F526" s="96"/>
      <c r="G526" s="96"/>
      <c r="H526" s="96">
        <v>1400</v>
      </c>
      <c r="I526" s="96">
        <v>0</v>
      </c>
      <c r="J526" s="178">
        <f t="shared" si="8"/>
        <v>0</v>
      </c>
    </row>
    <row r="527" spans="1:10" ht="16.5" customHeight="1">
      <c r="A527" s="99"/>
      <c r="B527" s="12"/>
      <c r="C527" s="9"/>
      <c r="D527" s="155" t="s">
        <v>259</v>
      </c>
      <c r="E527" s="100" t="s">
        <v>260</v>
      </c>
      <c r="F527" s="96"/>
      <c r="G527" s="96"/>
      <c r="H527" s="96">
        <v>2500</v>
      </c>
      <c r="I527" s="96">
        <v>1358.63</v>
      </c>
      <c r="J527" s="178">
        <f t="shared" si="8"/>
        <v>54.345200000000006</v>
      </c>
    </row>
    <row r="528" spans="1:10" ht="16.5" customHeight="1">
      <c r="A528" s="99"/>
      <c r="B528" s="12"/>
      <c r="C528" s="9"/>
      <c r="D528" s="159"/>
      <c r="E528" s="100" t="s">
        <v>665</v>
      </c>
      <c r="F528" s="96"/>
      <c r="G528" s="96"/>
      <c r="H528" s="96">
        <v>2500</v>
      </c>
      <c r="I528" s="96">
        <v>1358.63</v>
      </c>
      <c r="J528" s="178">
        <f t="shared" si="8"/>
        <v>54.345200000000006</v>
      </c>
    </row>
    <row r="529" spans="1:10" ht="16.5" customHeight="1">
      <c r="A529" s="99"/>
      <c r="B529" s="12"/>
      <c r="C529" s="9"/>
      <c r="D529" s="155" t="s">
        <v>262</v>
      </c>
      <c r="E529" s="100" t="s">
        <v>263</v>
      </c>
      <c r="F529" s="96"/>
      <c r="G529" s="96"/>
      <c r="H529" s="96">
        <v>400</v>
      </c>
      <c r="I529" s="96">
        <v>0</v>
      </c>
      <c r="J529" s="178">
        <f t="shared" si="8"/>
        <v>0</v>
      </c>
    </row>
    <row r="530" spans="1:10" ht="16.5" customHeight="1">
      <c r="A530" s="99"/>
      <c r="B530" s="12"/>
      <c r="C530" s="9"/>
      <c r="D530" s="159"/>
      <c r="E530" s="100" t="s">
        <v>665</v>
      </c>
      <c r="F530" s="96"/>
      <c r="G530" s="96"/>
      <c r="H530" s="96">
        <v>400</v>
      </c>
      <c r="I530" s="96">
        <v>0</v>
      </c>
      <c r="J530" s="178">
        <f t="shared" si="8"/>
        <v>0</v>
      </c>
    </row>
    <row r="531" spans="1:10" ht="16.5" customHeight="1">
      <c r="A531" s="99"/>
      <c r="B531" s="12"/>
      <c r="C531" s="9"/>
      <c r="D531" s="159">
        <v>4170</v>
      </c>
      <c r="E531" s="100" t="s">
        <v>318</v>
      </c>
      <c r="F531" s="96"/>
      <c r="G531" s="96"/>
      <c r="H531" s="96">
        <v>4200</v>
      </c>
      <c r="I531" s="96">
        <v>4200</v>
      </c>
      <c r="J531" s="178">
        <f t="shared" si="8"/>
        <v>100</v>
      </c>
    </row>
    <row r="532" spans="1:10" ht="16.5" customHeight="1">
      <c r="A532" s="99"/>
      <c r="B532" s="12"/>
      <c r="C532" s="9"/>
      <c r="D532" s="159"/>
      <c r="E532" s="100" t="s">
        <v>665</v>
      </c>
      <c r="F532" s="96"/>
      <c r="G532" s="96"/>
      <c r="H532" s="96">
        <v>4200</v>
      </c>
      <c r="I532" s="96">
        <v>4200</v>
      </c>
      <c r="J532" s="178">
        <f t="shared" si="8"/>
        <v>100</v>
      </c>
    </row>
    <row r="533" spans="1:10" ht="16.5" customHeight="1">
      <c r="A533" s="99"/>
      <c r="B533" s="12"/>
      <c r="C533" s="9"/>
      <c r="D533" s="155" t="s">
        <v>237</v>
      </c>
      <c r="E533" s="100" t="s">
        <v>229</v>
      </c>
      <c r="F533" s="96"/>
      <c r="G533" s="96"/>
      <c r="H533" s="96">
        <v>5400</v>
      </c>
      <c r="I533" s="96">
        <v>4784.66</v>
      </c>
      <c r="J533" s="178">
        <f t="shared" si="8"/>
        <v>88.60481481481482</v>
      </c>
    </row>
    <row r="534" spans="1:10" ht="16.5" customHeight="1">
      <c r="A534" s="99"/>
      <c r="B534" s="12"/>
      <c r="C534" s="9"/>
      <c r="D534" s="159"/>
      <c r="E534" s="100" t="s">
        <v>1007</v>
      </c>
      <c r="F534" s="96"/>
      <c r="G534" s="96"/>
      <c r="H534" s="96">
        <v>5400</v>
      </c>
      <c r="I534" s="96">
        <v>4784.66</v>
      </c>
      <c r="J534" s="178">
        <f t="shared" si="8"/>
        <v>88.60481481481482</v>
      </c>
    </row>
    <row r="535" spans="1:10" ht="16.5" customHeight="1">
      <c r="A535" s="99"/>
      <c r="B535" s="12"/>
      <c r="C535" s="9"/>
      <c r="D535" s="155" t="s">
        <v>449</v>
      </c>
      <c r="E535" s="100" t="s">
        <v>450</v>
      </c>
      <c r="F535" s="96"/>
      <c r="G535" s="96"/>
      <c r="H535" s="96">
        <v>4452</v>
      </c>
      <c r="I535" s="96">
        <v>1606.27</v>
      </c>
      <c r="J535" s="178">
        <f t="shared" si="8"/>
        <v>36.07973944294699</v>
      </c>
    </row>
    <row r="536" spans="1:10" ht="16.5" customHeight="1">
      <c r="A536" s="99"/>
      <c r="B536" s="12"/>
      <c r="C536" s="9"/>
      <c r="D536" s="156"/>
      <c r="E536" s="100" t="s">
        <v>1007</v>
      </c>
      <c r="F536" s="96"/>
      <c r="G536" s="96"/>
      <c r="H536" s="96">
        <v>4452</v>
      </c>
      <c r="I536" s="96">
        <v>1606.27</v>
      </c>
      <c r="J536" s="178">
        <f t="shared" si="8"/>
        <v>36.07973944294699</v>
      </c>
    </row>
    <row r="537" spans="1:10" ht="16.5" customHeight="1">
      <c r="A537" s="183"/>
      <c r="B537" s="286"/>
      <c r="C537" s="184"/>
      <c r="D537" s="190" t="s">
        <v>267</v>
      </c>
      <c r="E537" s="53" t="s">
        <v>268</v>
      </c>
      <c r="F537" s="165"/>
      <c r="G537" s="165"/>
      <c r="H537" s="165">
        <v>70</v>
      </c>
      <c r="I537" s="165">
        <v>0</v>
      </c>
      <c r="J537" s="191">
        <f t="shared" si="8"/>
        <v>0</v>
      </c>
    </row>
    <row r="538" spans="1:10" ht="16.5" customHeight="1">
      <c r="A538" s="185"/>
      <c r="B538" s="186"/>
      <c r="C538" s="187"/>
      <c r="D538" s="188"/>
      <c r="E538" s="115" t="s">
        <v>1007</v>
      </c>
      <c r="F538" s="122"/>
      <c r="G538" s="122"/>
      <c r="H538" s="122">
        <v>70</v>
      </c>
      <c r="I538" s="122">
        <v>0</v>
      </c>
      <c r="J538" s="189">
        <f t="shared" si="8"/>
        <v>0</v>
      </c>
    </row>
    <row r="539" spans="1:10" ht="16.5" customHeight="1">
      <c r="A539" s="99"/>
      <c r="B539" s="12"/>
      <c r="C539" s="9"/>
      <c r="D539" s="159">
        <v>4300</v>
      </c>
      <c r="E539" s="20" t="s">
        <v>243</v>
      </c>
      <c r="F539" s="96"/>
      <c r="G539" s="96"/>
      <c r="H539" s="96">
        <v>2030</v>
      </c>
      <c r="I539" s="96">
        <v>0</v>
      </c>
      <c r="J539" s="178">
        <f t="shared" si="8"/>
        <v>0</v>
      </c>
    </row>
    <row r="540" spans="1:10" ht="16.5" customHeight="1">
      <c r="A540" s="99"/>
      <c r="B540" s="12"/>
      <c r="C540" s="9"/>
      <c r="D540" s="159"/>
      <c r="E540" s="100" t="s">
        <v>1007</v>
      </c>
      <c r="F540" s="96"/>
      <c r="G540" s="96"/>
      <c r="H540" s="96">
        <v>2030</v>
      </c>
      <c r="I540" s="96">
        <v>0</v>
      </c>
      <c r="J540" s="178">
        <f t="shared" si="8"/>
        <v>0</v>
      </c>
    </row>
    <row r="541" spans="1:10" ht="16.5" customHeight="1">
      <c r="A541" s="99"/>
      <c r="B541" s="12"/>
      <c r="C541" s="9"/>
      <c r="D541" s="159">
        <v>4430</v>
      </c>
      <c r="E541" s="100" t="s">
        <v>218</v>
      </c>
      <c r="F541" s="96"/>
      <c r="G541" s="96"/>
      <c r="H541" s="96">
        <v>2000</v>
      </c>
      <c r="I541" s="96">
        <v>0</v>
      </c>
      <c r="J541" s="178">
        <f t="shared" si="8"/>
        <v>0</v>
      </c>
    </row>
    <row r="542" spans="1:10" ht="16.5" customHeight="1">
      <c r="A542" s="99"/>
      <c r="B542" s="12"/>
      <c r="C542" s="9"/>
      <c r="D542" s="159"/>
      <c r="E542" s="100" t="s">
        <v>1007</v>
      </c>
      <c r="F542" s="96"/>
      <c r="G542" s="96"/>
      <c r="H542" s="96">
        <v>2000</v>
      </c>
      <c r="I542" s="96">
        <v>0</v>
      </c>
      <c r="J542" s="178">
        <f t="shared" si="8"/>
        <v>0</v>
      </c>
    </row>
    <row r="543" spans="1:10" ht="16.5" customHeight="1">
      <c r="A543" s="99"/>
      <c r="B543" s="12"/>
      <c r="C543" s="9"/>
      <c r="D543" s="159">
        <v>4440</v>
      </c>
      <c r="E543" s="100" t="s">
        <v>273</v>
      </c>
      <c r="F543" s="96"/>
      <c r="G543" s="96"/>
      <c r="H543" s="96">
        <v>1048</v>
      </c>
      <c r="I543" s="96">
        <v>0</v>
      </c>
      <c r="J543" s="178">
        <f t="shared" si="8"/>
        <v>0</v>
      </c>
    </row>
    <row r="544" spans="1:10" ht="16.5" customHeight="1">
      <c r="A544" s="99"/>
      <c r="B544" s="12"/>
      <c r="C544" s="9"/>
      <c r="D544" s="159"/>
      <c r="E544" s="100" t="s">
        <v>665</v>
      </c>
      <c r="F544" s="96"/>
      <c r="G544" s="96"/>
      <c r="H544" s="96">
        <v>1048</v>
      </c>
      <c r="I544" s="96">
        <v>0</v>
      </c>
      <c r="J544" s="178">
        <f t="shared" si="8"/>
        <v>0</v>
      </c>
    </row>
    <row r="545" spans="1:10" ht="16.5" customHeight="1">
      <c r="A545" s="99"/>
      <c r="B545" s="12"/>
      <c r="C545" s="9"/>
      <c r="D545" s="159"/>
      <c r="E545" s="171" t="s">
        <v>1029</v>
      </c>
      <c r="F545" s="96"/>
      <c r="G545" s="96" t="e">
        <f>#REF!+#REF!+#REF!+#REF!+#REF!+#REF!+#REF!+#REF!+G565+#REF!+#REF!+#REF!+#REF!+#REF!+#REF!+G580+#REF!+#REF!+#REF!</f>
        <v>#REF!</v>
      </c>
      <c r="H545" s="96">
        <f>H546+H548+H551+H553+H555+H557+H559+H563+H565+H567+H569+H572+H574+H576+H578+H580+H582+H584+H586</f>
        <v>248693</v>
      </c>
      <c r="I545" s="96">
        <f>I546+I548+I551+I553+I555+I557+I559+I563+I565+I567+I569+I572+I574+I576+I578+I580+I582+I584+I586</f>
        <v>134189.72</v>
      </c>
      <c r="J545" s="178">
        <f t="shared" si="8"/>
        <v>53.95798032111881</v>
      </c>
    </row>
    <row r="546" spans="1:10" ht="16.5" customHeight="1">
      <c r="A546" s="99"/>
      <c r="B546" s="247"/>
      <c r="C546" s="248"/>
      <c r="D546" s="155" t="s">
        <v>249</v>
      </c>
      <c r="E546" s="100" t="s">
        <v>250</v>
      </c>
      <c r="F546" s="335" t="s">
        <v>329</v>
      </c>
      <c r="G546" s="335"/>
      <c r="H546" s="101">
        <v>7100</v>
      </c>
      <c r="I546" s="101">
        <v>6463.99</v>
      </c>
      <c r="J546" s="178">
        <f t="shared" si="8"/>
        <v>91.04211267605633</v>
      </c>
    </row>
    <row r="547" spans="1:10" ht="16.5" customHeight="1">
      <c r="A547" s="99"/>
      <c r="B547" s="340"/>
      <c r="C547" s="290"/>
      <c r="D547" s="156"/>
      <c r="E547" s="100" t="s">
        <v>664</v>
      </c>
      <c r="F547" s="335" t="s">
        <v>329</v>
      </c>
      <c r="G547" s="335"/>
      <c r="H547" s="101">
        <v>7100</v>
      </c>
      <c r="I547" s="101">
        <v>6463.99</v>
      </c>
      <c r="J547" s="178">
        <f t="shared" si="8"/>
        <v>91.04211267605633</v>
      </c>
    </row>
    <row r="548" spans="1:10" ht="16.5" customHeight="1">
      <c r="A548" s="99"/>
      <c r="B548" s="340"/>
      <c r="C548" s="290"/>
      <c r="D548" s="155" t="s">
        <v>253</v>
      </c>
      <c r="E548" s="100" t="s">
        <v>254</v>
      </c>
      <c r="F548" s="335">
        <f>F549+F550</f>
        <v>134350</v>
      </c>
      <c r="G548" s="335"/>
      <c r="H548" s="101">
        <f>H549+H550</f>
        <v>134350</v>
      </c>
      <c r="I548" s="101">
        <v>56123.39</v>
      </c>
      <c r="J548" s="178">
        <f t="shared" si="8"/>
        <v>41.774015630815036</v>
      </c>
    </row>
    <row r="549" spans="1:10" ht="16.5" customHeight="1">
      <c r="A549" s="99"/>
      <c r="B549" s="340"/>
      <c r="C549" s="290"/>
      <c r="D549" s="156"/>
      <c r="E549" s="100" t="s">
        <v>666</v>
      </c>
      <c r="F549" s="335" t="s">
        <v>667</v>
      </c>
      <c r="G549" s="335"/>
      <c r="H549" s="101">
        <v>4850</v>
      </c>
      <c r="I549" s="101"/>
      <c r="J549" s="178">
        <f t="shared" si="8"/>
        <v>0</v>
      </c>
    </row>
    <row r="550" spans="1:10" ht="16.5" customHeight="1">
      <c r="A550" s="99"/>
      <c r="B550" s="340"/>
      <c r="C550" s="290"/>
      <c r="D550" s="156"/>
      <c r="E550" s="100" t="s">
        <v>664</v>
      </c>
      <c r="F550" s="335" t="s">
        <v>668</v>
      </c>
      <c r="G550" s="335"/>
      <c r="H550" s="101">
        <v>129500</v>
      </c>
      <c r="I550" s="101"/>
      <c r="J550" s="178">
        <f t="shared" si="8"/>
        <v>0</v>
      </c>
    </row>
    <row r="551" spans="1:10" ht="16.5" customHeight="1">
      <c r="A551" s="99"/>
      <c r="B551" s="340"/>
      <c r="C551" s="290"/>
      <c r="D551" s="155" t="s">
        <v>256</v>
      </c>
      <c r="E551" s="100" t="s">
        <v>257</v>
      </c>
      <c r="F551" s="335" t="str">
        <f>F552</f>
        <v>10 400,00</v>
      </c>
      <c r="G551" s="335"/>
      <c r="H551" s="101">
        <v>10400</v>
      </c>
      <c r="I551" s="101">
        <v>10360.63</v>
      </c>
      <c r="J551" s="178">
        <f t="shared" si="8"/>
        <v>99.6214423076923</v>
      </c>
    </row>
    <row r="552" spans="1:10" ht="16.5" customHeight="1">
      <c r="A552" s="99"/>
      <c r="B552" s="340"/>
      <c r="C552" s="290"/>
      <c r="D552" s="156"/>
      <c r="E552" s="100" t="s">
        <v>664</v>
      </c>
      <c r="F552" s="335" t="s">
        <v>670</v>
      </c>
      <c r="G552" s="335"/>
      <c r="H552" s="101">
        <v>10400</v>
      </c>
      <c r="I552" s="101">
        <v>10360.63</v>
      </c>
      <c r="J552" s="178">
        <f t="shared" si="8"/>
        <v>99.6214423076923</v>
      </c>
    </row>
    <row r="553" spans="1:10" ht="16.5" customHeight="1">
      <c r="A553" s="99"/>
      <c r="B553" s="340"/>
      <c r="C553" s="290"/>
      <c r="D553" s="155" t="s">
        <v>259</v>
      </c>
      <c r="E553" s="100" t="s">
        <v>260</v>
      </c>
      <c r="F553" s="335">
        <v>20990</v>
      </c>
      <c r="G553" s="335"/>
      <c r="H553" s="101">
        <v>20990</v>
      </c>
      <c r="I553" s="101">
        <v>8625.17</v>
      </c>
      <c r="J553" s="178">
        <f t="shared" si="8"/>
        <v>41.09180562172463</v>
      </c>
    </row>
    <row r="554" spans="1:10" ht="16.5" customHeight="1">
      <c r="A554" s="102"/>
      <c r="B554" s="336"/>
      <c r="C554" s="225"/>
      <c r="D554" s="50"/>
      <c r="E554" s="53" t="s">
        <v>664</v>
      </c>
      <c r="F554" s="293" t="s">
        <v>671</v>
      </c>
      <c r="G554" s="293"/>
      <c r="H554" s="110">
        <v>20990</v>
      </c>
      <c r="I554" s="110">
        <v>8625.17</v>
      </c>
      <c r="J554" s="191">
        <f t="shared" si="8"/>
        <v>41.09180562172463</v>
      </c>
    </row>
    <row r="555" spans="1:10" ht="16.5" customHeight="1">
      <c r="A555" s="173"/>
      <c r="B555" s="247"/>
      <c r="C555" s="248"/>
      <c r="D555" s="166" t="s">
        <v>262</v>
      </c>
      <c r="E555" s="115" t="s">
        <v>263</v>
      </c>
      <c r="F555" s="348">
        <v>3350</v>
      </c>
      <c r="G555" s="348"/>
      <c r="H555" s="116">
        <v>3350</v>
      </c>
      <c r="I555" s="116">
        <v>1388.37</v>
      </c>
      <c r="J555" s="189">
        <f t="shared" si="8"/>
        <v>41.443880597014925</v>
      </c>
    </row>
    <row r="556" spans="1:10" ht="16.5" customHeight="1">
      <c r="A556" s="99"/>
      <c r="B556" s="340"/>
      <c r="C556" s="290"/>
      <c r="D556" s="156"/>
      <c r="E556" s="100" t="s">
        <v>664</v>
      </c>
      <c r="F556" s="335" t="s">
        <v>673</v>
      </c>
      <c r="G556" s="335"/>
      <c r="H556" s="101">
        <v>3350</v>
      </c>
      <c r="I556" s="101">
        <v>1388.37</v>
      </c>
      <c r="J556" s="178">
        <f t="shared" si="8"/>
        <v>41.443880597014925</v>
      </c>
    </row>
    <row r="557" spans="1:10" ht="18.75" customHeight="1">
      <c r="A557" s="99"/>
      <c r="B557" s="340"/>
      <c r="C557" s="290"/>
      <c r="D557" s="155" t="s">
        <v>539</v>
      </c>
      <c r="E557" s="100" t="s">
        <v>540</v>
      </c>
      <c r="F557" s="335" t="s">
        <v>548</v>
      </c>
      <c r="G557" s="335"/>
      <c r="H557" s="101">
        <v>1845</v>
      </c>
      <c r="I557" s="101">
        <v>352</v>
      </c>
      <c r="J557" s="178">
        <f t="shared" si="8"/>
        <v>19.07859078590786</v>
      </c>
    </row>
    <row r="558" spans="1:10" ht="16.5" customHeight="1">
      <c r="A558" s="99"/>
      <c r="B558" s="340"/>
      <c r="C558" s="290"/>
      <c r="D558" s="156"/>
      <c r="E558" s="100" t="s">
        <v>664</v>
      </c>
      <c r="F558" s="335" t="s">
        <v>548</v>
      </c>
      <c r="G558" s="335"/>
      <c r="H558" s="101">
        <v>1845</v>
      </c>
      <c r="I558" s="101">
        <v>352</v>
      </c>
      <c r="J558" s="178">
        <f t="shared" si="8"/>
        <v>19.07859078590786</v>
      </c>
    </row>
    <row r="559" spans="1:10" ht="16.5" customHeight="1">
      <c r="A559" s="99"/>
      <c r="B559" s="340"/>
      <c r="C559" s="290"/>
      <c r="D559" s="155" t="s">
        <v>237</v>
      </c>
      <c r="E559" s="100" t="s">
        <v>229</v>
      </c>
      <c r="F559" s="335">
        <v>16620</v>
      </c>
      <c r="G559" s="335"/>
      <c r="H559" s="101">
        <v>12830</v>
      </c>
      <c r="I559" s="101">
        <v>5387.19</v>
      </c>
      <c r="J559" s="178">
        <f t="shared" si="8"/>
        <v>41.98901013250194</v>
      </c>
    </row>
    <row r="560" spans="1:10" ht="16.5" customHeight="1">
      <c r="A560" s="99"/>
      <c r="B560" s="340"/>
      <c r="C560" s="290"/>
      <c r="D560" s="156"/>
      <c r="E560" s="100" t="s">
        <v>664</v>
      </c>
      <c r="F560" s="335" t="s">
        <v>674</v>
      </c>
      <c r="G560" s="335"/>
      <c r="H560" s="101">
        <v>12830</v>
      </c>
      <c r="I560" s="101">
        <v>5387.19</v>
      </c>
      <c r="J560" s="178">
        <f t="shared" si="8"/>
        <v>41.98901013250194</v>
      </c>
    </row>
    <row r="561" spans="1:10" ht="16.5" customHeight="1">
      <c r="A561" s="99"/>
      <c r="B561" s="3"/>
      <c r="C561" s="4"/>
      <c r="D561" s="156"/>
      <c r="E561" s="100" t="s">
        <v>600</v>
      </c>
      <c r="F561" s="101"/>
      <c r="G561" s="101"/>
      <c r="H561" s="101"/>
      <c r="I561" s="101">
        <v>4753.97</v>
      </c>
      <c r="J561" s="178"/>
    </row>
    <row r="562" spans="1:10" ht="16.5" customHeight="1">
      <c r="A562" s="99"/>
      <c r="B562" s="3"/>
      <c r="C562" s="4"/>
      <c r="D562" s="156"/>
      <c r="E562" s="100" t="s">
        <v>601</v>
      </c>
      <c r="F562" s="101"/>
      <c r="G562" s="101"/>
      <c r="H562" s="101"/>
      <c r="I562" s="101">
        <f>I560-I561</f>
        <v>633.2199999999993</v>
      </c>
      <c r="J562" s="178"/>
    </row>
    <row r="563" spans="1:10" ht="16.5" customHeight="1">
      <c r="A563" s="99"/>
      <c r="B563" s="340"/>
      <c r="C563" s="290"/>
      <c r="D563" s="155" t="s">
        <v>449</v>
      </c>
      <c r="E563" s="100" t="s">
        <v>450</v>
      </c>
      <c r="F563" s="335">
        <v>1000</v>
      </c>
      <c r="G563" s="335"/>
      <c r="H563" s="101">
        <v>1000</v>
      </c>
      <c r="I563" s="101">
        <v>0</v>
      </c>
      <c r="J563" s="178">
        <f t="shared" si="8"/>
        <v>0</v>
      </c>
    </row>
    <row r="564" spans="1:10" ht="16.5" customHeight="1">
      <c r="A564" s="99"/>
      <c r="B564" s="340"/>
      <c r="C564" s="290"/>
      <c r="D564" s="156"/>
      <c r="E564" s="100" t="s">
        <v>664</v>
      </c>
      <c r="F564" s="335">
        <v>1000</v>
      </c>
      <c r="G564" s="335"/>
      <c r="H564" s="101">
        <v>1000</v>
      </c>
      <c r="I564" s="101">
        <v>0</v>
      </c>
      <c r="J564" s="178">
        <f t="shared" si="8"/>
        <v>0</v>
      </c>
    </row>
    <row r="565" spans="1:10" ht="16.5" customHeight="1">
      <c r="A565" s="99"/>
      <c r="B565" s="3"/>
      <c r="C565" s="4"/>
      <c r="D565" s="24">
        <v>4270</v>
      </c>
      <c r="E565" s="100" t="s">
        <v>332</v>
      </c>
      <c r="F565" s="101"/>
      <c r="G565" s="101"/>
      <c r="H565" s="101">
        <v>1000</v>
      </c>
      <c r="I565" s="101">
        <v>560</v>
      </c>
      <c r="J565" s="178">
        <f t="shared" si="8"/>
        <v>56</v>
      </c>
    </row>
    <row r="566" spans="1:10" ht="16.5" customHeight="1">
      <c r="A566" s="99"/>
      <c r="B566" s="3"/>
      <c r="C566" s="4"/>
      <c r="D566" s="24"/>
      <c r="E566" s="20" t="s">
        <v>664</v>
      </c>
      <c r="F566" s="101"/>
      <c r="G566" s="101"/>
      <c r="H566" s="101">
        <v>1000</v>
      </c>
      <c r="I566" s="101">
        <v>560</v>
      </c>
      <c r="J566" s="178">
        <f t="shared" si="8"/>
        <v>56</v>
      </c>
    </row>
    <row r="567" spans="1:10" ht="16.5" customHeight="1">
      <c r="A567" s="183"/>
      <c r="B567" s="291"/>
      <c r="C567" s="292"/>
      <c r="D567" s="190" t="s">
        <v>267</v>
      </c>
      <c r="E567" s="53" t="s">
        <v>268</v>
      </c>
      <c r="F567" s="293">
        <v>250</v>
      </c>
      <c r="G567" s="293"/>
      <c r="H567" s="110">
        <v>280</v>
      </c>
      <c r="I567" s="110">
        <v>280</v>
      </c>
      <c r="J567" s="191">
        <f t="shared" si="8"/>
        <v>100</v>
      </c>
    </row>
    <row r="568" spans="1:10" ht="16.5" customHeight="1">
      <c r="A568" s="185"/>
      <c r="B568" s="326"/>
      <c r="C568" s="287"/>
      <c r="D568" s="196"/>
      <c r="E568" s="115" t="s">
        <v>664</v>
      </c>
      <c r="F568" s="348" t="s">
        <v>676</v>
      </c>
      <c r="G568" s="348"/>
      <c r="H568" s="116">
        <v>280</v>
      </c>
      <c r="I568" s="116">
        <v>280</v>
      </c>
      <c r="J568" s="189">
        <f t="shared" si="8"/>
        <v>100</v>
      </c>
    </row>
    <row r="569" spans="1:10" ht="16.5" customHeight="1">
      <c r="A569" s="99"/>
      <c r="B569" s="340"/>
      <c r="C569" s="341"/>
      <c r="D569" s="24" t="s">
        <v>242</v>
      </c>
      <c r="E569" s="20" t="s">
        <v>243</v>
      </c>
      <c r="F569" s="335" t="e">
        <f>F570+#REF!</f>
        <v>#REF!</v>
      </c>
      <c r="G569" s="335"/>
      <c r="H569" s="101">
        <f>H570+H571</f>
        <v>24518</v>
      </c>
      <c r="I569" s="101">
        <f>I570+I571</f>
        <v>24020.44</v>
      </c>
      <c r="J569" s="178">
        <f t="shared" si="8"/>
        <v>97.97063382005057</v>
      </c>
    </row>
    <row r="570" spans="1:10" ht="16.5" customHeight="1">
      <c r="A570" s="99"/>
      <c r="B570" s="340"/>
      <c r="C570" s="290"/>
      <c r="D570" s="156"/>
      <c r="E570" s="100" t="s">
        <v>664</v>
      </c>
      <c r="F570" s="335" t="s">
        <v>388</v>
      </c>
      <c r="G570" s="335"/>
      <c r="H570" s="101">
        <v>4961</v>
      </c>
      <c r="I570" s="101">
        <v>4463.44</v>
      </c>
      <c r="J570" s="178">
        <f t="shared" si="8"/>
        <v>89.97057044950614</v>
      </c>
    </row>
    <row r="571" spans="1:10" ht="16.5" customHeight="1">
      <c r="A571" s="99"/>
      <c r="B571" s="3"/>
      <c r="C571" s="4"/>
      <c r="D571" s="156"/>
      <c r="E571" s="100" t="s">
        <v>683</v>
      </c>
      <c r="F571" s="101"/>
      <c r="G571" s="101"/>
      <c r="H571" s="101">
        <v>19557</v>
      </c>
      <c r="I571" s="101">
        <v>19557</v>
      </c>
      <c r="J571" s="178">
        <f t="shared" si="8"/>
        <v>100</v>
      </c>
    </row>
    <row r="572" spans="1:10" ht="16.5" customHeight="1">
      <c r="A572" s="99"/>
      <c r="B572" s="340"/>
      <c r="C572" s="290"/>
      <c r="D572" s="155" t="s">
        <v>550</v>
      </c>
      <c r="E572" s="100" t="s">
        <v>551</v>
      </c>
      <c r="F572" s="335" t="s">
        <v>677</v>
      </c>
      <c r="G572" s="335"/>
      <c r="H572" s="101">
        <v>1500</v>
      </c>
      <c r="I572" s="101">
        <v>720</v>
      </c>
      <c r="J572" s="178">
        <f t="shared" si="8"/>
        <v>48</v>
      </c>
    </row>
    <row r="573" spans="1:10" ht="16.5" customHeight="1">
      <c r="A573" s="99"/>
      <c r="B573" s="340"/>
      <c r="C573" s="290"/>
      <c r="D573" s="156"/>
      <c r="E573" s="100" t="s">
        <v>664</v>
      </c>
      <c r="F573" s="335" t="s">
        <v>677</v>
      </c>
      <c r="G573" s="335"/>
      <c r="H573" s="101">
        <v>1500</v>
      </c>
      <c r="I573" s="101">
        <v>720</v>
      </c>
      <c r="J573" s="178">
        <f t="shared" si="8"/>
        <v>48</v>
      </c>
    </row>
    <row r="574" spans="1:10" ht="30">
      <c r="A574" s="99"/>
      <c r="B574" s="340"/>
      <c r="C574" s="290"/>
      <c r="D574" s="155" t="s">
        <v>553</v>
      </c>
      <c r="E574" s="100" t="s">
        <v>554</v>
      </c>
      <c r="F574" s="335" t="s">
        <v>678</v>
      </c>
      <c r="G574" s="335"/>
      <c r="H574" s="101">
        <v>1800</v>
      </c>
      <c r="I574" s="101">
        <v>730.1</v>
      </c>
      <c r="J574" s="178">
        <f t="shared" si="8"/>
        <v>40.56111111111111</v>
      </c>
    </row>
    <row r="575" spans="1:10" ht="24.75" customHeight="1">
      <c r="A575" s="99"/>
      <c r="B575" s="340"/>
      <c r="C575" s="290"/>
      <c r="D575" s="156"/>
      <c r="E575" s="100" t="s">
        <v>664</v>
      </c>
      <c r="F575" s="335" t="s">
        <v>678</v>
      </c>
      <c r="G575" s="335"/>
      <c r="H575" s="101">
        <v>1800</v>
      </c>
      <c r="I575" s="101">
        <v>730.1</v>
      </c>
      <c r="J575" s="178">
        <f t="shared" si="8"/>
        <v>40.56111111111111</v>
      </c>
    </row>
    <row r="576" spans="1:10" ht="30">
      <c r="A576" s="99"/>
      <c r="B576" s="340"/>
      <c r="C576" s="290"/>
      <c r="D576" s="155" t="s">
        <v>522</v>
      </c>
      <c r="E576" s="100" t="s">
        <v>523</v>
      </c>
      <c r="F576" s="335" t="s">
        <v>679</v>
      </c>
      <c r="G576" s="335"/>
      <c r="H576" s="101">
        <v>1700</v>
      </c>
      <c r="I576" s="101">
        <v>1315.94</v>
      </c>
      <c r="J576" s="178">
        <f t="shared" si="8"/>
        <v>77.40823529411765</v>
      </c>
    </row>
    <row r="577" spans="1:10" ht="24" customHeight="1">
      <c r="A577" s="99"/>
      <c r="B577" s="340"/>
      <c r="C577" s="290"/>
      <c r="D577" s="156"/>
      <c r="E577" s="100" t="s">
        <v>664</v>
      </c>
      <c r="F577" s="335" t="s">
        <v>679</v>
      </c>
      <c r="G577" s="335"/>
      <c r="H577" s="101">
        <v>1700</v>
      </c>
      <c r="I577" s="101">
        <v>1315.94</v>
      </c>
      <c r="J577" s="178">
        <f t="shared" si="8"/>
        <v>77.40823529411765</v>
      </c>
    </row>
    <row r="578" spans="1:10" ht="30">
      <c r="A578" s="99"/>
      <c r="B578" s="340"/>
      <c r="C578" s="290"/>
      <c r="D578" s="155" t="s">
        <v>457</v>
      </c>
      <c r="E578" s="100" t="s">
        <v>458</v>
      </c>
      <c r="F578" s="335" t="s">
        <v>680</v>
      </c>
      <c r="G578" s="335"/>
      <c r="H578" s="101">
        <v>12640</v>
      </c>
      <c r="I578" s="101">
        <v>6511.52</v>
      </c>
      <c r="J578" s="178">
        <f t="shared" si="8"/>
        <v>51.515189873417725</v>
      </c>
    </row>
    <row r="579" spans="1:10" ht="15">
      <c r="A579" s="99"/>
      <c r="B579" s="340"/>
      <c r="C579" s="290"/>
      <c r="D579" s="156"/>
      <c r="E579" s="100" t="s">
        <v>664</v>
      </c>
      <c r="F579" s="335" t="s">
        <v>680</v>
      </c>
      <c r="G579" s="335"/>
      <c r="H579" s="101">
        <v>12640</v>
      </c>
      <c r="I579" s="101">
        <v>6511.52</v>
      </c>
      <c r="J579" s="178">
        <f t="shared" si="8"/>
        <v>51.515189873417725</v>
      </c>
    </row>
    <row r="580" spans="1:10" ht="20.25" customHeight="1">
      <c r="A580" s="99"/>
      <c r="B580" s="3"/>
      <c r="C580" s="4"/>
      <c r="D580" s="24">
        <v>4410</v>
      </c>
      <c r="E580" s="20" t="s">
        <v>347</v>
      </c>
      <c r="F580" s="101"/>
      <c r="G580" s="101"/>
      <c r="H580" s="101">
        <v>60</v>
      </c>
      <c r="I580" s="101">
        <v>55.5</v>
      </c>
      <c r="J580" s="178">
        <f t="shared" si="8"/>
        <v>92.5</v>
      </c>
    </row>
    <row r="581" spans="1:10" ht="20.25" customHeight="1">
      <c r="A581" s="99"/>
      <c r="B581" s="3"/>
      <c r="C581" s="4"/>
      <c r="D581" s="25"/>
      <c r="E581" s="100" t="s">
        <v>664</v>
      </c>
      <c r="F581" s="101"/>
      <c r="G581" s="101"/>
      <c r="H581" s="101">
        <v>60</v>
      </c>
      <c r="I581" s="101">
        <v>55.5</v>
      </c>
      <c r="J581" s="178">
        <f t="shared" si="8"/>
        <v>92.5</v>
      </c>
    </row>
    <row r="582" spans="1:10" ht="20.25" customHeight="1">
      <c r="A582" s="99"/>
      <c r="B582" s="340"/>
      <c r="C582" s="290"/>
      <c r="D582" s="155" t="s">
        <v>217</v>
      </c>
      <c r="E582" s="100" t="s">
        <v>218</v>
      </c>
      <c r="F582" s="335" t="str">
        <f>F583</f>
        <v>4 000,00</v>
      </c>
      <c r="G582" s="335"/>
      <c r="H582" s="101">
        <f>H583</f>
        <v>4000</v>
      </c>
      <c r="I582" s="101">
        <v>3018</v>
      </c>
      <c r="J582" s="178">
        <f t="shared" si="8"/>
        <v>75.45</v>
      </c>
    </row>
    <row r="583" spans="1:10" ht="20.25" customHeight="1">
      <c r="A583" s="102"/>
      <c r="B583" s="336"/>
      <c r="C583" s="225"/>
      <c r="D583" s="50"/>
      <c r="E583" s="53" t="s">
        <v>664</v>
      </c>
      <c r="F583" s="293" t="s">
        <v>329</v>
      </c>
      <c r="G583" s="293"/>
      <c r="H583" s="110">
        <v>4000</v>
      </c>
      <c r="I583" s="110">
        <v>3018</v>
      </c>
      <c r="J583" s="191">
        <f t="shared" si="8"/>
        <v>75.45</v>
      </c>
    </row>
    <row r="584" spans="1:10" ht="20.25" customHeight="1">
      <c r="A584" s="173"/>
      <c r="B584" s="247"/>
      <c r="C584" s="248"/>
      <c r="D584" s="166" t="s">
        <v>272</v>
      </c>
      <c r="E584" s="115" t="s">
        <v>273</v>
      </c>
      <c r="F584" s="348" t="str">
        <f>F585</f>
        <v>4 200,00</v>
      </c>
      <c r="G584" s="348"/>
      <c r="H584" s="116">
        <f>H585</f>
        <v>4200</v>
      </c>
      <c r="I584" s="116">
        <v>3150</v>
      </c>
      <c r="J584" s="189">
        <f t="shared" si="8"/>
        <v>75</v>
      </c>
    </row>
    <row r="585" spans="1:10" ht="20.25" customHeight="1">
      <c r="A585" s="99"/>
      <c r="B585" s="340"/>
      <c r="C585" s="290"/>
      <c r="D585" s="156"/>
      <c r="E585" s="100" t="s">
        <v>664</v>
      </c>
      <c r="F585" s="335" t="s">
        <v>681</v>
      </c>
      <c r="G585" s="335"/>
      <c r="H585" s="101">
        <v>4200</v>
      </c>
      <c r="I585" s="101">
        <v>3150</v>
      </c>
      <c r="J585" s="178">
        <f aca="true" t="shared" si="9" ref="J585:J648">I585/H585%</f>
        <v>75</v>
      </c>
    </row>
    <row r="586" spans="1:10" ht="16.5" customHeight="1">
      <c r="A586" s="99"/>
      <c r="B586" s="340"/>
      <c r="C586" s="290"/>
      <c r="D586" s="155" t="s">
        <v>352</v>
      </c>
      <c r="E586" s="100" t="s">
        <v>353</v>
      </c>
      <c r="F586" s="335" t="s">
        <v>682</v>
      </c>
      <c r="G586" s="335"/>
      <c r="H586" s="101">
        <v>5130</v>
      </c>
      <c r="I586" s="101">
        <f>I587</f>
        <v>5127.48</v>
      </c>
      <c r="J586" s="178">
        <f t="shared" si="9"/>
        <v>99.95087719298245</v>
      </c>
    </row>
    <row r="587" spans="1:10" ht="16.5" customHeight="1">
      <c r="A587" s="99"/>
      <c r="B587" s="288"/>
      <c r="C587" s="289"/>
      <c r="D587" s="156"/>
      <c r="E587" s="100" t="s">
        <v>757</v>
      </c>
      <c r="F587" s="335" t="s">
        <v>682</v>
      </c>
      <c r="G587" s="335"/>
      <c r="H587" s="101">
        <v>5130</v>
      </c>
      <c r="I587" s="101">
        <v>5127.48</v>
      </c>
      <c r="J587" s="178">
        <f t="shared" si="9"/>
        <v>99.95087719298245</v>
      </c>
    </row>
    <row r="588" spans="1:10" ht="21.75" customHeight="1">
      <c r="A588" s="99"/>
      <c r="B588" s="294" t="s">
        <v>758</v>
      </c>
      <c r="C588" s="295"/>
      <c r="D588" s="152"/>
      <c r="E588" s="153" t="s">
        <v>759</v>
      </c>
      <c r="F588" s="296" t="s">
        <v>760</v>
      </c>
      <c r="G588" s="296"/>
      <c r="H588" s="154">
        <f>H589+H591+H593+H595</f>
        <v>8522</v>
      </c>
      <c r="I588" s="154">
        <f>I589+I591+I593+I595</f>
        <v>8219.5</v>
      </c>
      <c r="J588" s="179">
        <f t="shared" si="9"/>
        <v>96.45036376437456</v>
      </c>
    </row>
    <row r="589" spans="1:10" ht="31.5" customHeight="1">
      <c r="A589" s="99"/>
      <c r="B589" s="342"/>
      <c r="C589" s="297"/>
      <c r="D589" s="155" t="s">
        <v>281</v>
      </c>
      <c r="E589" s="100" t="s">
        <v>304</v>
      </c>
      <c r="F589" s="335" t="s">
        <v>760</v>
      </c>
      <c r="G589" s="335"/>
      <c r="H589" s="101">
        <v>1245</v>
      </c>
      <c r="I589" s="101">
        <v>1245</v>
      </c>
      <c r="J589" s="178">
        <f t="shared" si="9"/>
        <v>100</v>
      </c>
    </row>
    <row r="590" spans="1:10" ht="17.25" customHeight="1">
      <c r="A590" s="99"/>
      <c r="B590" s="336"/>
      <c r="C590" s="289"/>
      <c r="D590" s="23"/>
      <c r="E590" s="100" t="s">
        <v>761</v>
      </c>
      <c r="F590" s="335" t="s">
        <v>760</v>
      </c>
      <c r="G590" s="335"/>
      <c r="H590" s="101">
        <v>1245</v>
      </c>
      <c r="I590" s="101">
        <v>1245</v>
      </c>
      <c r="J590" s="178">
        <f t="shared" si="9"/>
        <v>100</v>
      </c>
    </row>
    <row r="591" spans="1:10" ht="15">
      <c r="A591" s="99"/>
      <c r="B591" s="18"/>
      <c r="C591" s="19"/>
      <c r="D591" s="24">
        <v>4410</v>
      </c>
      <c r="E591" s="20" t="s">
        <v>347</v>
      </c>
      <c r="F591" s="101"/>
      <c r="G591" s="101"/>
      <c r="H591" s="101">
        <v>774</v>
      </c>
      <c r="I591" s="101">
        <v>656.5</v>
      </c>
      <c r="J591" s="178">
        <f t="shared" si="9"/>
        <v>84.81912144702842</v>
      </c>
    </row>
    <row r="592" spans="1:10" ht="15">
      <c r="A592" s="183"/>
      <c r="B592" s="82"/>
      <c r="C592" s="113"/>
      <c r="D592" s="24"/>
      <c r="E592" s="43" t="s">
        <v>1025</v>
      </c>
      <c r="F592" s="110"/>
      <c r="G592" s="110"/>
      <c r="H592" s="110">
        <v>774</v>
      </c>
      <c r="I592" s="110">
        <v>656.5</v>
      </c>
      <c r="J592" s="191">
        <f t="shared" si="9"/>
        <v>84.81912144702842</v>
      </c>
    </row>
    <row r="593" spans="1:10" ht="20.25" customHeight="1">
      <c r="A593" s="185"/>
      <c r="B593" s="195"/>
      <c r="C593" s="300"/>
      <c r="D593" s="24">
        <v>4700</v>
      </c>
      <c r="E593" s="115" t="s">
        <v>526</v>
      </c>
      <c r="F593" s="116"/>
      <c r="G593" s="116"/>
      <c r="H593" s="116">
        <v>660</v>
      </c>
      <c r="I593" s="116">
        <v>660</v>
      </c>
      <c r="J593" s="189">
        <f t="shared" si="9"/>
        <v>100</v>
      </c>
    </row>
    <row r="594" spans="1:10" ht="15">
      <c r="A594" s="99"/>
      <c r="B594" s="18"/>
      <c r="C594" s="14"/>
      <c r="D594" s="24"/>
      <c r="E594" s="20" t="s">
        <v>684</v>
      </c>
      <c r="F594" s="101"/>
      <c r="G594" s="101"/>
      <c r="H594" s="101">
        <v>660</v>
      </c>
      <c r="I594" s="101">
        <v>660</v>
      </c>
      <c r="J594" s="178">
        <f t="shared" si="9"/>
        <v>100</v>
      </c>
    </row>
    <row r="595" spans="1:10" ht="15">
      <c r="A595" s="213"/>
      <c r="B595" s="49"/>
      <c r="C595" s="40"/>
      <c r="D595" s="24">
        <v>6060</v>
      </c>
      <c r="E595" s="20" t="s">
        <v>356</v>
      </c>
      <c r="F595" s="101"/>
      <c r="G595" s="101"/>
      <c r="H595" s="101">
        <v>5843</v>
      </c>
      <c r="I595" s="101">
        <v>5658</v>
      </c>
      <c r="J595" s="178">
        <f t="shared" si="9"/>
        <v>96.83381824405271</v>
      </c>
    </row>
    <row r="596" spans="1:10" ht="15">
      <c r="A596" s="213"/>
      <c r="B596" s="44"/>
      <c r="C596" s="46"/>
      <c r="D596" s="24"/>
      <c r="E596" s="20" t="s">
        <v>685</v>
      </c>
      <c r="F596" s="101"/>
      <c r="G596" s="101"/>
      <c r="H596" s="101">
        <v>5843</v>
      </c>
      <c r="I596" s="101">
        <v>5658</v>
      </c>
      <c r="J596" s="178">
        <f t="shared" si="9"/>
        <v>96.83381824405271</v>
      </c>
    </row>
    <row r="597" spans="1:10" ht="16.5" customHeight="1">
      <c r="A597" s="213"/>
      <c r="B597" s="228" t="s">
        <v>762</v>
      </c>
      <c r="C597" s="355"/>
      <c r="D597" s="47"/>
      <c r="E597" s="153" t="s">
        <v>235</v>
      </c>
      <c r="F597" s="296" t="s">
        <v>763</v>
      </c>
      <c r="G597" s="296"/>
      <c r="H597" s="154">
        <v>14000</v>
      </c>
      <c r="I597" s="154">
        <v>7130.75</v>
      </c>
      <c r="J597" s="179">
        <f t="shared" si="9"/>
        <v>50.933928571428574</v>
      </c>
    </row>
    <row r="598" spans="1:10" ht="16.5" customHeight="1">
      <c r="A598" s="99"/>
      <c r="B598" s="247"/>
      <c r="C598" s="248"/>
      <c r="D598" s="155" t="s">
        <v>242</v>
      </c>
      <c r="E598" s="100" t="s">
        <v>243</v>
      </c>
      <c r="F598" s="335" t="s">
        <v>763</v>
      </c>
      <c r="G598" s="335"/>
      <c r="H598" s="101">
        <v>14000</v>
      </c>
      <c r="I598" s="101">
        <v>7130.75</v>
      </c>
      <c r="J598" s="178">
        <f t="shared" si="9"/>
        <v>50.933928571428574</v>
      </c>
    </row>
    <row r="599" spans="1:10" ht="16.5" customHeight="1">
      <c r="A599" s="99"/>
      <c r="B599" s="288"/>
      <c r="C599" s="289"/>
      <c r="D599" s="156"/>
      <c r="E599" s="100" t="s">
        <v>764</v>
      </c>
      <c r="F599" s="335" t="s">
        <v>763</v>
      </c>
      <c r="G599" s="335"/>
      <c r="H599" s="101">
        <v>14000</v>
      </c>
      <c r="I599" s="101">
        <v>7130.75</v>
      </c>
      <c r="J599" s="178">
        <f t="shared" si="9"/>
        <v>50.933928571428574</v>
      </c>
    </row>
    <row r="600" spans="1:10" ht="53.25" customHeight="1">
      <c r="A600" s="144" t="s">
        <v>765</v>
      </c>
      <c r="B600" s="298"/>
      <c r="C600" s="299"/>
      <c r="D600" s="148"/>
      <c r="E600" s="149" t="s">
        <v>766</v>
      </c>
      <c r="F600" s="280" t="s">
        <v>227</v>
      </c>
      <c r="G600" s="280"/>
      <c r="H600" s="150">
        <f>H601</f>
        <v>130000</v>
      </c>
      <c r="I600" s="150">
        <f>I601</f>
        <v>55354.63</v>
      </c>
      <c r="J600" s="180">
        <f t="shared" si="9"/>
        <v>42.58048461538461</v>
      </c>
    </row>
    <row r="601" spans="1:10" ht="23.25" customHeight="1">
      <c r="A601" s="99"/>
      <c r="B601" s="294" t="s">
        <v>767</v>
      </c>
      <c r="C601" s="295"/>
      <c r="D601" s="152"/>
      <c r="E601" s="153" t="s">
        <v>768</v>
      </c>
      <c r="F601" s="296" t="s">
        <v>227</v>
      </c>
      <c r="G601" s="296"/>
      <c r="H601" s="154">
        <f>H602+H604+H606+H608+H610+H612+H616</f>
        <v>130000</v>
      </c>
      <c r="I601" s="154">
        <f>I602+I604+I606+I608+I610+I612+I616</f>
        <v>55354.63</v>
      </c>
      <c r="J601" s="179">
        <f t="shared" si="9"/>
        <v>42.58048461538461</v>
      </c>
    </row>
    <row r="602" spans="1:10" ht="16.5" customHeight="1">
      <c r="A602" s="99"/>
      <c r="B602" s="342"/>
      <c r="C602" s="297"/>
      <c r="D602" s="155" t="s">
        <v>769</v>
      </c>
      <c r="E602" s="100" t="s">
        <v>770</v>
      </c>
      <c r="F602" s="335" t="s">
        <v>771</v>
      </c>
      <c r="G602" s="335"/>
      <c r="H602" s="101">
        <v>30380</v>
      </c>
      <c r="I602" s="101">
        <v>11481.57</v>
      </c>
      <c r="J602" s="178">
        <f t="shared" si="9"/>
        <v>37.793186306780775</v>
      </c>
    </row>
    <row r="603" spans="1:10" ht="16.5" customHeight="1">
      <c r="A603" s="99"/>
      <c r="B603" s="340"/>
      <c r="C603" s="290"/>
      <c r="D603" s="156"/>
      <c r="E603" s="100" t="s">
        <v>772</v>
      </c>
      <c r="F603" s="335" t="s">
        <v>771</v>
      </c>
      <c r="G603" s="335"/>
      <c r="H603" s="101">
        <v>30380</v>
      </c>
      <c r="I603" s="101">
        <v>11481.57</v>
      </c>
      <c r="J603" s="178">
        <f t="shared" si="9"/>
        <v>37.793186306780775</v>
      </c>
    </row>
    <row r="604" spans="1:10" ht="16.5" customHeight="1">
      <c r="A604" s="99"/>
      <c r="B604" s="340"/>
      <c r="C604" s="290"/>
      <c r="D604" s="155" t="s">
        <v>259</v>
      </c>
      <c r="E604" s="100" t="s">
        <v>260</v>
      </c>
      <c r="F604" s="335" t="s">
        <v>677</v>
      </c>
      <c r="G604" s="335"/>
      <c r="H604" s="101">
        <v>2000</v>
      </c>
      <c r="I604" s="101">
        <v>1378.13</v>
      </c>
      <c r="J604" s="178">
        <f t="shared" si="9"/>
        <v>68.90650000000001</v>
      </c>
    </row>
    <row r="605" spans="1:10" ht="16.5" customHeight="1">
      <c r="A605" s="99"/>
      <c r="B605" s="340"/>
      <c r="C605" s="290"/>
      <c r="D605" s="23"/>
      <c r="E605" s="100" t="s">
        <v>772</v>
      </c>
      <c r="F605" s="335" t="s">
        <v>677</v>
      </c>
      <c r="G605" s="335"/>
      <c r="H605" s="101">
        <v>2000</v>
      </c>
      <c r="I605" s="101">
        <v>1378.13</v>
      </c>
      <c r="J605" s="178">
        <f t="shared" si="9"/>
        <v>68.90650000000001</v>
      </c>
    </row>
    <row r="606" spans="1:10" ht="16.5" customHeight="1">
      <c r="A606" s="99"/>
      <c r="B606" s="3"/>
      <c r="C606" s="30"/>
      <c r="D606" s="24">
        <v>4120</v>
      </c>
      <c r="E606" s="20" t="s">
        <v>263</v>
      </c>
      <c r="F606" s="101"/>
      <c r="G606" s="101"/>
      <c r="H606" s="101">
        <v>300</v>
      </c>
      <c r="I606" s="101">
        <v>196.45</v>
      </c>
      <c r="J606" s="178">
        <f t="shared" si="9"/>
        <v>65.48333333333333</v>
      </c>
    </row>
    <row r="607" spans="1:10" ht="16.5" customHeight="1">
      <c r="A607" s="99"/>
      <c r="B607" s="3"/>
      <c r="C607" s="4"/>
      <c r="D607" s="27"/>
      <c r="E607" s="100" t="s">
        <v>772</v>
      </c>
      <c r="F607" s="101"/>
      <c r="G607" s="101"/>
      <c r="H607" s="101">
        <v>300</v>
      </c>
      <c r="I607" s="101">
        <v>196.45</v>
      </c>
      <c r="J607" s="178">
        <f t="shared" si="9"/>
        <v>65.48333333333333</v>
      </c>
    </row>
    <row r="608" spans="1:10" ht="16.5" customHeight="1">
      <c r="A608" s="99"/>
      <c r="B608" s="3"/>
      <c r="C608" s="30"/>
      <c r="D608" s="24">
        <v>4170</v>
      </c>
      <c r="E608" s="20" t="s">
        <v>318</v>
      </c>
      <c r="F608" s="101"/>
      <c r="G608" s="101"/>
      <c r="H608" s="101">
        <v>8020</v>
      </c>
      <c r="I608" s="101">
        <v>8018.3</v>
      </c>
      <c r="J608" s="178">
        <f t="shared" si="9"/>
        <v>99.97880299251871</v>
      </c>
    </row>
    <row r="609" spans="1:10" ht="16.5" customHeight="1">
      <c r="A609" s="99"/>
      <c r="B609" s="3"/>
      <c r="C609" s="4"/>
      <c r="D609" s="27"/>
      <c r="E609" s="100" t="s">
        <v>772</v>
      </c>
      <c r="F609" s="101"/>
      <c r="G609" s="101"/>
      <c r="H609" s="101">
        <v>8020</v>
      </c>
      <c r="I609" s="101">
        <v>8018.3</v>
      </c>
      <c r="J609" s="178">
        <f t="shared" si="9"/>
        <v>99.97880299251871</v>
      </c>
    </row>
    <row r="610" spans="1:10" ht="16.5" customHeight="1">
      <c r="A610" s="99"/>
      <c r="B610" s="340"/>
      <c r="C610" s="290"/>
      <c r="D610" s="155" t="s">
        <v>237</v>
      </c>
      <c r="E610" s="100" t="s">
        <v>229</v>
      </c>
      <c r="F610" s="335" t="s">
        <v>241</v>
      </c>
      <c r="G610" s="335"/>
      <c r="H610" s="101">
        <v>1000</v>
      </c>
      <c r="I610" s="101">
        <v>690.84</v>
      </c>
      <c r="J610" s="178">
        <f t="shared" si="9"/>
        <v>69.084</v>
      </c>
    </row>
    <row r="611" spans="1:10" ht="16.5" customHeight="1">
      <c r="A611" s="99"/>
      <c r="B611" s="340"/>
      <c r="C611" s="290"/>
      <c r="D611" s="156"/>
      <c r="E611" s="100" t="s">
        <v>773</v>
      </c>
      <c r="F611" s="335" t="s">
        <v>241</v>
      </c>
      <c r="G611" s="335"/>
      <c r="H611" s="101">
        <v>1000</v>
      </c>
      <c r="I611" s="101">
        <v>690.84</v>
      </c>
      <c r="J611" s="178">
        <f t="shared" si="9"/>
        <v>69.084</v>
      </c>
    </row>
    <row r="612" spans="1:10" ht="16.5" customHeight="1">
      <c r="A612" s="99"/>
      <c r="B612" s="340"/>
      <c r="C612" s="290"/>
      <c r="D612" s="155" t="s">
        <v>242</v>
      </c>
      <c r="E612" s="100" t="s">
        <v>243</v>
      </c>
      <c r="F612" s="335" t="s">
        <v>774</v>
      </c>
      <c r="G612" s="335"/>
      <c r="H612" s="101">
        <v>78300</v>
      </c>
      <c r="I612" s="101">
        <v>26680.78</v>
      </c>
      <c r="J612" s="178">
        <f t="shared" si="9"/>
        <v>34.07507024265645</v>
      </c>
    </row>
    <row r="613" spans="1:10" ht="16.5" customHeight="1">
      <c r="A613" s="102"/>
      <c r="B613" s="336"/>
      <c r="C613" s="225"/>
      <c r="D613" s="23"/>
      <c r="E613" s="53" t="s">
        <v>775</v>
      </c>
      <c r="F613" s="293" t="s">
        <v>776</v>
      </c>
      <c r="G613" s="293"/>
      <c r="H613" s="110">
        <v>41000</v>
      </c>
      <c r="I613" s="110">
        <v>15297.5</v>
      </c>
      <c r="J613" s="191">
        <f t="shared" si="9"/>
        <v>37.3109756097561</v>
      </c>
    </row>
    <row r="614" spans="1:10" ht="16.5" customHeight="1">
      <c r="A614" s="173"/>
      <c r="B614" s="247"/>
      <c r="C614" s="248"/>
      <c r="D614" s="25"/>
      <c r="E614" s="115" t="s">
        <v>773</v>
      </c>
      <c r="F614" s="348" t="s">
        <v>777</v>
      </c>
      <c r="G614" s="348"/>
      <c r="H614" s="116">
        <v>32000</v>
      </c>
      <c r="I614" s="116">
        <v>11383.28</v>
      </c>
      <c r="J614" s="189">
        <f t="shared" si="9"/>
        <v>35.57275</v>
      </c>
    </row>
    <row r="615" spans="1:10" ht="16.5" customHeight="1">
      <c r="A615" s="99"/>
      <c r="B615" s="340"/>
      <c r="C615" s="290"/>
      <c r="D615" s="156"/>
      <c r="E615" s="100" t="s">
        <v>686</v>
      </c>
      <c r="F615" s="335" t="s">
        <v>778</v>
      </c>
      <c r="G615" s="335"/>
      <c r="H615" s="101">
        <v>5300</v>
      </c>
      <c r="I615" s="101">
        <v>0</v>
      </c>
      <c r="J615" s="178">
        <f t="shared" si="9"/>
        <v>0</v>
      </c>
    </row>
    <row r="616" spans="1:10" ht="16.5" customHeight="1">
      <c r="A616" s="99"/>
      <c r="B616" s="340"/>
      <c r="C616" s="290"/>
      <c r="D616" s="155" t="s">
        <v>779</v>
      </c>
      <c r="E616" s="100" t="s">
        <v>780</v>
      </c>
      <c r="F616" s="335" t="s">
        <v>448</v>
      </c>
      <c r="G616" s="335"/>
      <c r="H616" s="101">
        <v>10000</v>
      </c>
      <c r="I616" s="101">
        <v>6908.56</v>
      </c>
      <c r="J616" s="178">
        <f t="shared" si="9"/>
        <v>69.0856</v>
      </c>
    </row>
    <row r="617" spans="1:10" ht="16.5" customHeight="1">
      <c r="A617" s="99"/>
      <c r="B617" s="288"/>
      <c r="C617" s="289"/>
      <c r="D617" s="156"/>
      <c r="E617" s="100" t="s">
        <v>782</v>
      </c>
      <c r="F617" s="335" t="s">
        <v>448</v>
      </c>
      <c r="G617" s="335"/>
      <c r="H617" s="101">
        <v>10000</v>
      </c>
      <c r="I617" s="101">
        <v>6908.56</v>
      </c>
      <c r="J617" s="178">
        <f t="shared" si="9"/>
        <v>69.0856</v>
      </c>
    </row>
    <row r="618" spans="1:10" ht="16.5" customHeight="1">
      <c r="A618" s="144" t="s">
        <v>783</v>
      </c>
      <c r="B618" s="298"/>
      <c r="C618" s="299"/>
      <c r="D618" s="148"/>
      <c r="E618" s="149" t="s">
        <v>784</v>
      </c>
      <c r="F618" s="280" t="s">
        <v>785</v>
      </c>
      <c r="G618" s="280"/>
      <c r="H618" s="150">
        <f>H619+H630</f>
        <v>2265902</v>
      </c>
      <c r="I618" s="150">
        <f>I619+I630</f>
        <v>973058.65</v>
      </c>
      <c r="J618" s="180">
        <f t="shared" si="9"/>
        <v>42.94354521951964</v>
      </c>
    </row>
    <row r="619" spans="1:10" ht="30">
      <c r="A619" s="183"/>
      <c r="B619" s="283" t="s">
        <v>786</v>
      </c>
      <c r="C619" s="284"/>
      <c r="D619" s="197"/>
      <c r="E619" s="198" t="s">
        <v>787</v>
      </c>
      <c r="F619" s="285" t="s">
        <v>788</v>
      </c>
      <c r="G619" s="285"/>
      <c r="H619" s="199">
        <v>1140500</v>
      </c>
      <c r="I619" s="199">
        <f>I620</f>
        <v>580108.26</v>
      </c>
      <c r="J619" s="214">
        <f t="shared" si="9"/>
        <v>50.86438053485313</v>
      </c>
    </row>
    <row r="620" spans="1:10" ht="30">
      <c r="A620" s="185"/>
      <c r="B620" s="326"/>
      <c r="C620" s="287"/>
      <c r="D620" s="166" t="s">
        <v>789</v>
      </c>
      <c r="E620" s="115" t="s">
        <v>790</v>
      </c>
      <c r="F620" s="348" t="s">
        <v>788</v>
      </c>
      <c r="G620" s="348"/>
      <c r="H620" s="116">
        <v>1140500</v>
      </c>
      <c r="I620" s="116">
        <f>SUM(I621:I629)</f>
        <v>580108.26</v>
      </c>
      <c r="J620" s="189">
        <f t="shared" si="9"/>
        <v>50.86438053485313</v>
      </c>
    </row>
    <row r="621" spans="1:10" ht="16.5" customHeight="1">
      <c r="A621" s="99"/>
      <c r="B621" s="340"/>
      <c r="C621" s="290"/>
      <c r="D621" s="156"/>
      <c r="E621" s="100" t="s">
        <v>791</v>
      </c>
      <c r="F621" s="335" t="s">
        <v>792</v>
      </c>
      <c r="G621" s="335"/>
      <c r="H621" s="101">
        <v>516000</v>
      </c>
      <c r="I621" s="101">
        <v>264408.79</v>
      </c>
      <c r="J621" s="178">
        <f t="shared" si="9"/>
        <v>51.24201356589147</v>
      </c>
    </row>
    <row r="622" spans="1:10" ht="16.5" customHeight="1">
      <c r="A622" s="99"/>
      <c r="B622" s="340"/>
      <c r="C622" s="290"/>
      <c r="D622" s="156"/>
      <c r="E622" s="100" t="s">
        <v>793</v>
      </c>
      <c r="F622" s="335" t="s">
        <v>794</v>
      </c>
      <c r="G622" s="335"/>
      <c r="H622" s="101">
        <v>141500</v>
      </c>
      <c r="I622" s="101">
        <v>71927.97</v>
      </c>
      <c r="J622" s="178">
        <f t="shared" si="9"/>
        <v>50.83248763250884</v>
      </c>
    </row>
    <row r="623" spans="1:10" ht="16.5" customHeight="1">
      <c r="A623" s="99"/>
      <c r="B623" s="340"/>
      <c r="C623" s="290"/>
      <c r="D623" s="156"/>
      <c r="E623" s="100" t="s">
        <v>795</v>
      </c>
      <c r="F623" s="335" t="s">
        <v>796</v>
      </c>
      <c r="G623" s="335"/>
      <c r="H623" s="101">
        <v>90200</v>
      </c>
      <c r="I623" s="101">
        <v>46123.73</v>
      </c>
      <c r="J623" s="178">
        <f t="shared" si="9"/>
        <v>51.134955654102</v>
      </c>
    </row>
    <row r="624" spans="1:10" ht="16.5" customHeight="1">
      <c r="A624" s="99"/>
      <c r="B624" s="340"/>
      <c r="C624" s="290"/>
      <c r="D624" s="156"/>
      <c r="E624" s="100" t="s">
        <v>797</v>
      </c>
      <c r="F624" s="335" t="s">
        <v>798</v>
      </c>
      <c r="G624" s="335"/>
      <c r="H624" s="101">
        <v>42200</v>
      </c>
      <c r="I624" s="101">
        <v>20644.88</v>
      </c>
      <c r="J624" s="178">
        <f t="shared" si="9"/>
        <v>48.92151658767773</v>
      </c>
    </row>
    <row r="625" spans="1:10" ht="16.5" customHeight="1">
      <c r="A625" s="99"/>
      <c r="B625" s="340"/>
      <c r="C625" s="290"/>
      <c r="D625" s="156"/>
      <c r="E625" s="100" t="s">
        <v>799</v>
      </c>
      <c r="F625" s="335" t="s">
        <v>800</v>
      </c>
      <c r="G625" s="335"/>
      <c r="H625" s="101">
        <v>21700</v>
      </c>
      <c r="I625" s="101">
        <v>10574.4</v>
      </c>
      <c r="J625" s="178">
        <f t="shared" si="9"/>
        <v>48.729953917050686</v>
      </c>
    </row>
    <row r="626" spans="1:10" ht="15">
      <c r="A626" s="99"/>
      <c r="B626" s="340"/>
      <c r="C626" s="290"/>
      <c r="D626" s="156"/>
      <c r="E626" s="100" t="s">
        <v>801</v>
      </c>
      <c r="F626" s="335" t="s">
        <v>802</v>
      </c>
      <c r="G626" s="335"/>
      <c r="H626" s="101">
        <v>47300</v>
      </c>
      <c r="I626" s="101">
        <v>23863.44</v>
      </c>
      <c r="J626" s="178">
        <f t="shared" si="9"/>
        <v>50.451247357293866</v>
      </c>
    </row>
    <row r="627" spans="1:10" ht="15">
      <c r="A627" s="99"/>
      <c r="B627" s="340"/>
      <c r="C627" s="290"/>
      <c r="D627" s="156"/>
      <c r="E627" s="100" t="s">
        <v>803</v>
      </c>
      <c r="F627" s="335" t="s">
        <v>804</v>
      </c>
      <c r="G627" s="335"/>
      <c r="H627" s="101">
        <v>274200</v>
      </c>
      <c r="I627" s="101">
        <v>138919</v>
      </c>
      <c r="J627" s="178">
        <f t="shared" si="9"/>
        <v>50.66338439095551</v>
      </c>
    </row>
    <row r="628" spans="1:10" ht="44.25" customHeight="1">
      <c r="A628" s="99"/>
      <c r="B628" s="340"/>
      <c r="C628" s="290"/>
      <c r="D628" s="156"/>
      <c r="E628" s="100" t="s">
        <v>805</v>
      </c>
      <c r="F628" s="335" t="s">
        <v>806</v>
      </c>
      <c r="G628" s="335"/>
      <c r="H628" s="101">
        <v>4700</v>
      </c>
      <c r="I628" s="101">
        <v>2352.55</v>
      </c>
      <c r="J628" s="178">
        <f t="shared" si="9"/>
        <v>50.05425531914894</v>
      </c>
    </row>
    <row r="629" spans="1:10" ht="30">
      <c r="A629" s="99"/>
      <c r="B629" s="288"/>
      <c r="C629" s="289"/>
      <c r="D629" s="156"/>
      <c r="E629" s="100" t="s">
        <v>807</v>
      </c>
      <c r="F629" s="335" t="s">
        <v>343</v>
      </c>
      <c r="G629" s="335"/>
      <c r="H629" s="101">
        <v>2700</v>
      </c>
      <c r="I629" s="101">
        <v>1293.5</v>
      </c>
      <c r="J629" s="178">
        <f t="shared" si="9"/>
        <v>47.907407407407405</v>
      </c>
    </row>
    <row r="630" spans="1:10" ht="30">
      <c r="A630" s="99"/>
      <c r="B630" s="294" t="s">
        <v>808</v>
      </c>
      <c r="C630" s="295"/>
      <c r="D630" s="152"/>
      <c r="E630" s="153" t="s">
        <v>809</v>
      </c>
      <c r="F630" s="296" t="s">
        <v>810</v>
      </c>
      <c r="G630" s="296"/>
      <c r="H630" s="154">
        <v>1125402</v>
      </c>
      <c r="I630" s="154">
        <f>I631</f>
        <v>392950.39</v>
      </c>
      <c r="J630" s="179">
        <f t="shared" si="9"/>
        <v>34.91644674525192</v>
      </c>
    </row>
    <row r="631" spans="1:10" ht="16.5" customHeight="1">
      <c r="A631" s="99"/>
      <c r="B631" s="342"/>
      <c r="C631" s="297"/>
      <c r="D631" s="155" t="s">
        <v>811</v>
      </c>
      <c r="E631" s="100" t="s">
        <v>812</v>
      </c>
      <c r="F631" s="335" t="s">
        <v>810</v>
      </c>
      <c r="G631" s="335"/>
      <c r="H631" s="101">
        <v>1125402</v>
      </c>
      <c r="I631" s="101">
        <f>SUM(I632:I640)</f>
        <v>392950.39</v>
      </c>
      <c r="J631" s="178">
        <f t="shared" si="9"/>
        <v>34.91644674525192</v>
      </c>
    </row>
    <row r="632" spans="1:10" ht="16.5" customHeight="1">
      <c r="A632" s="99"/>
      <c r="B632" s="340"/>
      <c r="C632" s="290"/>
      <c r="D632" s="156"/>
      <c r="E632" s="100" t="s">
        <v>813</v>
      </c>
      <c r="F632" s="335" t="s">
        <v>814</v>
      </c>
      <c r="G632" s="335"/>
      <c r="H632" s="101">
        <v>35641</v>
      </c>
      <c r="I632" s="101">
        <v>23754.54</v>
      </c>
      <c r="J632" s="178">
        <f t="shared" si="9"/>
        <v>66.64947672624224</v>
      </c>
    </row>
    <row r="633" spans="1:10" ht="16.5" customHeight="1">
      <c r="A633" s="99"/>
      <c r="B633" s="340"/>
      <c r="C633" s="290"/>
      <c r="D633" s="156"/>
      <c r="E633" s="100" t="s">
        <v>815</v>
      </c>
      <c r="F633" s="335" t="s">
        <v>816</v>
      </c>
      <c r="G633" s="335"/>
      <c r="H633" s="101">
        <v>141040</v>
      </c>
      <c r="I633" s="101">
        <v>69195.85</v>
      </c>
      <c r="J633" s="178">
        <f t="shared" si="9"/>
        <v>49.06115286443562</v>
      </c>
    </row>
    <row r="634" spans="1:10" ht="30">
      <c r="A634" s="99"/>
      <c r="B634" s="340"/>
      <c r="C634" s="290"/>
      <c r="D634" s="156"/>
      <c r="E634" s="100" t="s">
        <v>817</v>
      </c>
      <c r="F634" s="335" t="s">
        <v>818</v>
      </c>
      <c r="G634" s="335"/>
      <c r="H634" s="101">
        <v>1502</v>
      </c>
      <c r="I634" s="101">
        <v>0</v>
      </c>
      <c r="J634" s="178">
        <f t="shared" si="9"/>
        <v>0</v>
      </c>
    </row>
    <row r="635" spans="1:10" ht="30">
      <c r="A635" s="99"/>
      <c r="B635" s="340"/>
      <c r="C635" s="290"/>
      <c r="D635" s="156"/>
      <c r="E635" s="100" t="s">
        <v>819</v>
      </c>
      <c r="F635" s="335" t="s">
        <v>820</v>
      </c>
      <c r="G635" s="335"/>
      <c r="H635" s="101">
        <v>15076</v>
      </c>
      <c r="I635" s="101">
        <v>0</v>
      </c>
      <c r="J635" s="178">
        <f t="shared" si="9"/>
        <v>0</v>
      </c>
    </row>
    <row r="636" spans="1:10" ht="30">
      <c r="A636" s="99"/>
      <c r="B636" s="340"/>
      <c r="C636" s="290"/>
      <c r="D636" s="156"/>
      <c r="E636" s="100" t="s">
        <v>821</v>
      </c>
      <c r="F636" s="335" t="s">
        <v>822</v>
      </c>
      <c r="G636" s="335"/>
      <c r="H636" s="101">
        <v>3514</v>
      </c>
      <c r="I636" s="101">
        <v>0</v>
      </c>
      <c r="J636" s="178">
        <f t="shared" si="9"/>
        <v>0</v>
      </c>
    </row>
    <row r="637" spans="1:10" ht="16.5" customHeight="1">
      <c r="A637" s="99"/>
      <c r="B637" s="340"/>
      <c r="C637" s="290"/>
      <c r="D637" s="156"/>
      <c r="E637" s="100" t="s">
        <v>823</v>
      </c>
      <c r="F637" s="335" t="s">
        <v>824</v>
      </c>
      <c r="G637" s="335"/>
      <c r="H637" s="101">
        <v>600000</v>
      </c>
      <c r="I637" s="101">
        <v>300000</v>
      </c>
      <c r="J637" s="178">
        <f t="shared" si="9"/>
        <v>50</v>
      </c>
    </row>
    <row r="638" spans="1:10" ht="30">
      <c r="A638" s="102"/>
      <c r="B638" s="336"/>
      <c r="C638" s="225"/>
      <c r="D638" s="23"/>
      <c r="E638" s="53" t="s">
        <v>825</v>
      </c>
      <c r="F638" s="293" t="s">
        <v>826</v>
      </c>
      <c r="G638" s="293"/>
      <c r="H638" s="110">
        <v>39612</v>
      </c>
      <c r="I638" s="110">
        <v>0</v>
      </c>
      <c r="J638" s="191">
        <f t="shared" si="9"/>
        <v>0</v>
      </c>
    </row>
    <row r="639" spans="1:10" ht="30.75" customHeight="1">
      <c r="A639" s="173"/>
      <c r="B639" s="247"/>
      <c r="C639" s="248"/>
      <c r="D639" s="25"/>
      <c r="E639" s="51" t="s">
        <v>827</v>
      </c>
      <c r="F639" s="257" t="s">
        <v>828</v>
      </c>
      <c r="G639" s="257"/>
      <c r="H639" s="142">
        <v>60027</v>
      </c>
      <c r="I639" s="142">
        <v>0</v>
      </c>
      <c r="J639" s="182">
        <f t="shared" si="9"/>
        <v>0</v>
      </c>
    </row>
    <row r="640" spans="1:10" ht="30" customHeight="1">
      <c r="A640" s="99"/>
      <c r="B640" s="288"/>
      <c r="C640" s="289"/>
      <c r="D640" s="156"/>
      <c r="E640" s="100" t="s">
        <v>829</v>
      </c>
      <c r="F640" s="335" t="s">
        <v>830</v>
      </c>
      <c r="G640" s="335"/>
      <c r="H640" s="101">
        <v>228990</v>
      </c>
      <c r="I640" s="101">
        <v>0</v>
      </c>
      <c r="J640" s="178">
        <f t="shared" si="9"/>
        <v>0</v>
      </c>
    </row>
    <row r="641" spans="1:10" ht="16.5" customHeight="1">
      <c r="A641" s="144" t="s">
        <v>831</v>
      </c>
      <c r="B641" s="298"/>
      <c r="C641" s="299"/>
      <c r="D641" s="148"/>
      <c r="E641" s="149" t="s">
        <v>832</v>
      </c>
      <c r="F641" s="280" t="s">
        <v>833</v>
      </c>
      <c r="G641" s="280"/>
      <c r="H641" s="150">
        <f>H642+H647</f>
        <v>2323255.3</v>
      </c>
      <c r="I641" s="150">
        <v>0</v>
      </c>
      <c r="J641" s="180">
        <f t="shared" si="9"/>
        <v>0</v>
      </c>
    </row>
    <row r="642" spans="1:10" ht="16.5" customHeight="1">
      <c r="A642" s="99"/>
      <c r="B642" s="294" t="s">
        <v>834</v>
      </c>
      <c r="C642" s="295"/>
      <c r="D642" s="152"/>
      <c r="E642" s="153" t="s">
        <v>835</v>
      </c>
      <c r="F642" s="296" t="s">
        <v>836</v>
      </c>
      <c r="G642" s="296"/>
      <c r="H642" s="154">
        <f>H643+H645</f>
        <v>2218413</v>
      </c>
      <c r="I642" s="154">
        <v>0</v>
      </c>
      <c r="J642" s="179">
        <f t="shared" si="9"/>
        <v>0</v>
      </c>
    </row>
    <row r="643" spans="1:10" ht="16.5" customHeight="1">
      <c r="A643" s="99"/>
      <c r="B643" s="342"/>
      <c r="C643" s="297"/>
      <c r="D643" s="155" t="s">
        <v>837</v>
      </c>
      <c r="E643" s="100" t="s">
        <v>353</v>
      </c>
      <c r="F643" s="335" t="s">
        <v>838</v>
      </c>
      <c r="G643" s="335"/>
      <c r="H643" s="101">
        <v>1552667</v>
      </c>
      <c r="I643" s="101">
        <v>0</v>
      </c>
      <c r="J643" s="178">
        <f t="shared" si="9"/>
        <v>0</v>
      </c>
    </row>
    <row r="644" spans="1:10" ht="16.5" customHeight="1">
      <c r="A644" s="99"/>
      <c r="B644" s="340"/>
      <c r="C644" s="290"/>
      <c r="D644" s="156"/>
      <c r="E644" s="100" t="s">
        <v>839</v>
      </c>
      <c r="F644" s="335" t="s">
        <v>838</v>
      </c>
      <c r="G644" s="335"/>
      <c r="H644" s="101">
        <v>1552667</v>
      </c>
      <c r="I644" s="101">
        <v>0</v>
      </c>
      <c r="J644" s="178">
        <f t="shared" si="9"/>
        <v>0</v>
      </c>
    </row>
    <row r="645" spans="1:10" ht="16.5" customHeight="1">
      <c r="A645" s="99"/>
      <c r="B645" s="340"/>
      <c r="C645" s="290"/>
      <c r="D645" s="155" t="s">
        <v>840</v>
      </c>
      <c r="E645" s="100" t="s">
        <v>353</v>
      </c>
      <c r="F645" s="335" t="s">
        <v>841</v>
      </c>
      <c r="G645" s="335"/>
      <c r="H645" s="101">
        <v>665746</v>
      </c>
      <c r="I645" s="101">
        <v>0</v>
      </c>
      <c r="J645" s="178">
        <f t="shared" si="9"/>
        <v>0</v>
      </c>
    </row>
    <row r="646" spans="1:10" ht="16.5" customHeight="1">
      <c r="A646" s="99"/>
      <c r="B646" s="288"/>
      <c r="C646" s="289"/>
      <c r="D646" s="156"/>
      <c r="E646" s="100" t="s">
        <v>839</v>
      </c>
      <c r="F646" s="335" t="s">
        <v>841</v>
      </c>
      <c r="G646" s="335"/>
      <c r="H646" s="101">
        <v>665746</v>
      </c>
      <c r="I646" s="101">
        <v>0</v>
      </c>
      <c r="J646" s="178">
        <f t="shared" si="9"/>
        <v>0</v>
      </c>
    </row>
    <row r="647" spans="1:10" ht="16.5" customHeight="1">
      <c r="A647" s="99"/>
      <c r="B647" s="294" t="s">
        <v>842</v>
      </c>
      <c r="C647" s="295"/>
      <c r="D647" s="152"/>
      <c r="E647" s="153" t="s">
        <v>843</v>
      </c>
      <c r="F647" s="296" t="s">
        <v>844</v>
      </c>
      <c r="G647" s="296"/>
      <c r="H647" s="154">
        <v>104842.3</v>
      </c>
      <c r="I647" s="154">
        <v>0</v>
      </c>
      <c r="J647" s="179">
        <f t="shared" si="9"/>
        <v>0</v>
      </c>
    </row>
    <row r="648" spans="1:10" ht="16.5" customHeight="1">
      <c r="A648" s="99"/>
      <c r="B648" s="342"/>
      <c r="C648" s="297"/>
      <c r="D648" s="155" t="s">
        <v>845</v>
      </c>
      <c r="E648" s="100" t="s">
        <v>846</v>
      </c>
      <c r="F648" s="335" t="s">
        <v>844</v>
      </c>
      <c r="G648" s="335"/>
      <c r="H648" s="101">
        <v>104842.3</v>
      </c>
      <c r="I648" s="101">
        <v>0</v>
      </c>
      <c r="J648" s="178">
        <f t="shared" si="9"/>
        <v>0</v>
      </c>
    </row>
    <row r="649" spans="1:10" ht="16.5" customHeight="1">
      <c r="A649" s="99"/>
      <c r="B649" s="340"/>
      <c r="C649" s="290"/>
      <c r="D649" s="156"/>
      <c r="E649" s="100" t="s">
        <v>847</v>
      </c>
      <c r="F649" s="335" t="s">
        <v>848</v>
      </c>
      <c r="G649" s="335"/>
      <c r="H649" s="101">
        <v>75119.3</v>
      </c>
      <c r="I649" s="101">
        <v>0</v>
      </c>
      <c r="J649" s="178">
        <f aca="true" t="shared" si="10" ref="J649:J712">I649/H649%</f>
        <v>0</v>
      </c>
    </row>
    <row r="650" spans="1:10" ht="16.5" customHeight="1">
      <c r="A650" s="99"/>
      <c r="B650" s="288"/>
      <c r="C650" s="289"/>
      <c r="D650" s="156"/>
      <c r="E650" s="100" t="s">
        <v>849</v>
      </c>
      <c r="F650" s="335" t="s">
        <v>850</v>
      </c>
      <c r="G650" s="335"/>
      <c r="H650" s="101">
        <v>29723</v>
      </c>
      <c r="I650" s="101">
        <v>0</v>
      </c>
      <c r="J650" s="178">
        <f t="shared" si="10"/>
        <v>0</v>
      </c>
    </row>
    <row r="651" spans="1:10" ht="16.5" customHeight="1">
      <c r="A651" s="144" t="s">
        <v>851</v>
      </c>
      <c r="B651" s="298"/>
      <c r="C651" s="299"/>
      <c r="D651" s="148"/>
      <c r="E651" s="149" t="s">
        <v>852</v>
      </c>
      <c r="F651" s="280" t="s">
        <v>853</v>
      </c>
      <c r="G651" s="280"/>
      <c r="H651" s="150">
        <f>H652+H798+H834+H887+H937+H978+H1007</f>
        <v>10433019</v>
      </c>
      <c r="I651" s="150">
        <f>I652+I798+I834+I887+I937+I978+I1007</f>
        <v>5423674.57</v>
      </c>
      <c r="J651" s="180">
        <f t="shared" si="10"/>
        <v>51.985667523465644</v>
      </c>
    </row>
    <row r="652" spans="1:10" ht="16.5" customHeight="1">
      <c r="A652" s="99"/>
      <c r="B652" s="294" t="s">
        <v>854</v>
      </c>
      <c r="C652" s="295"/>
      <c r="D652" s="152"/>
      <c r="E652" s="153" t="s">
        <v>855</v>
      </c>
      <c r="F652" s="296" t="s">
        <v>856</v>
      </c>
      <c r="G652" s="296"/>
      <c r="H652" s="154">
        <f>H653+H655+H657+H664+H677+H685+H693+H701+H706+H715+H722+H730+H736+H744+H752+H759+H761+H768+H775+H783+H791+H793+H796</f>
        <v>5189327</v>
      </c>
      <c r="I652" s="154">
        <f>I653+I655+I657+I664+I677+I685+I693+I701+I706+I715+I722+I730+I736+I744+I752+I759+I761+I768+I775+I783+I791+I793+I796</f>
        <v>3069612.6300000004</v>
      </c>
      <c r="J652" s="179">
        <f t="shared" si="10"/>
        <v>59.152422462488886</v>
      </c>
    </row>
    <row r="653" spans="1:10" ht="15">
      <c r="A653" s="99"/>
      <c r="B653" s="342"/>
      <c r="C653" s="297"/>
      <c r="D653" s="155" t="s">
        <v>857</v>
      </c>
      <c r="E653" s="100" t="s">
        <v>858</v>
      </c>
      <c r="F653" s="335" t="s">
        <v>859</v>
      </c>
      <c r="G653" s="335"/>
      <c r="H653" s="101">
        <v>235871</v>
      </c>
      <c r="I653" s="101">
        <v>117600</v>
      </c>
      <c r="J653" s="178">
        <f t="shared" si="10"/>
        <v>49.8577612338948</v>
      </c>
    </row>
    <row r="654" spans="1:10" ht="30">
      <c r="A654" s="99"/>
      <c r="B654" s="340"/>
      <c r="C654" s="290"/>
      <c r="D654" s="156"/>
      <c r="E654" s="100" t="s">
        <v>860</v>
      </c>
      <c r="F654" s="335" t="s">
        <v>859</v>
      </c>
      <c r="G654" s="335"/>
      <c r="H654" s="101">
        <v>235871</v>
      </c>
      <c r="I654" s="101">
        <v>117600</v>
      </c>
      <c r="J654" s="178">
        <f t="shared" si="10"/>
        <v>49.8577612338948</v>
      </c>
    </row>
    <row r="655" spans="1:10" ht="47.25" customHeight="1">
      <c r="A655" s="99"/>
      <c r="B655" s="340"/>
      <c r="C655" s="290"/>
      <c r="D655" s="155" t="s">
        <v>861</v>
      </c>
      <c r="E655" s="100" t="s">
        <v>862</v>
      </c>
      <c r="F655" s="335" t="s">
        <v>863</v>
      </c>
      <c r="G655" s="335"/>
      <c r="H655" s="101">
        <v>374118</v>
      </c>
      <c r="I655" s="101">
        <v>186000</v>
      </c>
      <c r="J655" s="178">
        <f t="shared" si="10"/>
        <v>49.716934229307334</v>
      </c>
    </row>
    <row r="656" spans="1:10" ht="18.75" customHeight="1">
      <c r="A656" s="99"/>
      <c r="B656" s="340"/>
      <c r="C656" s="290"/>
      <c r="D656" s="156"/>
      <c r="E656" s="100" t="s">
        <v>864</v>
      </c>
      <c r="F656" s="335" t="s">
        <v>863</v>
      </c>
      <c r="G656" s="335"/>
      <c r="H656" s="101">
        <v>374118</v>
      </c>
      <c r="I656" s="101">
        <v>186000</v>
      </c>
      <c r="J656" s="178">
        <f t="shared" si="10"/>
        <v>49.716934229307334</v>
      </c>
    </row>
    <row r="657" spans="1:10" ht="16.5" customHeight="1">
      <c r="A657" s="99"/>
      <c r="B657" s="340"/>
      <c r="C657" s="290"/>
      <c r="D657" s="155" t="s">
        <v>249</v>
      </c>
      <c r="E657" s="100" t="s">
        <v>250</v>
      </c>
      <c r="F657" s="335" t="s">
        <v>865</v>
      </c>
      <c r="G657" s="335"/>
      <c r="H657" s="101">
        <v>80563</v>
      </c>
      <c r="I657" s="101">
        <f>SUM(I658:I663)</f>
        <v>40533.71000000001</v>
      </c>
      <c r="J657" s="178">
        <f t="shared" si="10"/>
        <v>50.313059344860555</v>
      </c>
    </row>
    <row r="658" spans="1:10" ht="16.5" customHeight="1">
      <c r="A658" s="99"/>
      <c r="B658" s="340"/>
      <c r="C658" s="290"/>
      <c r="D658" s="156"/>
      <c r="E658" s="100" t="s">
        <v>866</v>
      </c>
      <c r="F658" s="335" t="s">
        <v>874</v>
      </c>
      <c r="G658" s="335"/>
      <c r="H658" s="101">
        <v>24552</v>
      </c>
      <c r="I658" s="101">
        <v>11787.87</v>
      </c>
      <c r="J658" s="178">
        <f t="shared" si="10"/>
        <v>48.011852394916914</v>
      </c>
    </row>
    <row r="659" spans="1:10" ht="16.5" customHeight="1">
      <c r="A659" s="99"/>
      <c r="B659" s="340"/>
      <c r="C659" s="290"/>
      <c r="D659" s="156"/>
      <c r="E659" s="100" t="s">
        <v>875</v>
      </c>
      <c r="F659" s="335" t="s">
        <v>876</v>
      </c>
      <c r="G659" s="335"/>
      <c r="H659" s="101">
        <v>2104</v>
      </c>
      <c r="I659" s="101">
        <v>66.78</v>
      </c>
      <c r="J659" s="178">
        <f t="shared" si="10"/>
        <v>3.1739543726235744</v>
      </c>
    </row>
    <row r="660" spans="1:10" ht="16.5" customHeight="1">
      <c r="A660" s="99"/>
      <c r="B660" s="340"/>
      <c r="C660" s="290"/>
      <c r="D660" s="156"/>
      <c r="E660" s="100" t="s">
        <v>877</v>
      </c>
      <c r="F660" s="335" t="s">
        <v>878</v>
      </c>
      <c r="G660" s="335"/>
      <c r="H660" s="101">
        <v>818</v>
      </c>
      <c r="I660" s="101">
        <v>602</v>
      </c>
      <c r="J660" s="178">
        <f t="shared" si="10"/>
        <v>73.59413202933986</v>
      </c>
    </row>
    <row r="661" spans="1:10" ht="16.5" customHeight="1">
      <c r="A661" s="99"/>
      <c r="B661" s="340"/>
      <c r="C661" s="290"/>
      <c r="D661" s="156"/>
      <c r="E661" s="100" t="s">
        <v>879</v>
      </c>
      <c r="F661" s="335" t="s">
        <v>881</v>
      </c>
      <c r="G661" s="335"/>
      <c r="H661" s="101">
        <v>18803</v>
      </c>
      <c r="I661" s="101">
        <v>9722.28</v>
      </c>
      <c r="J661" s="178">
        <f t="shared" si="10"/>
        <v>51.70600436100622</v>
      </c>
    </row>
    <row r="662" spans="1:10" ht="16.5" customHeight="1">
      <c r="A662" s="99"/>
      <c r="B662" s="340"/>
      <c r="C662" s="290"/>
      <c r="D662" s="156"/>
      <c r="E662" s="100" t="s">
        <v>882</v>
      </c>
      <c r="F662" s="335" t="s">
        <v>883</v>
      </c>
      <c r="G662" s="335"/>
      <c r="H662" s="101">
        <v>17289</v>
      </c>
      <c r="I662" s="101">
        <v>8660.83</v>
      </c>
      <c r="J662" s="178">
        <f t="shared" si="10"/>
        <v>50.094453120481234</v>
      </c>
    </row>
    <row r="663" spans="1:10" ht="16.5" customHeight="1">
      <c r="A663" s="99"/>
      <c r="B663" s="340"/>
      <c r="C663" s="290"/>
      <c r="D663" s="156"/>
      <c r="E663" s="100" t="s">
        <v>884</v>
      </c>
      <c r="F663" s="335" t="s">
        <v>885</v>
      </c>
      <c r="G663" s="335"/>
      <c r="H663" s="101">
        <v>16997</v>
      </c>
      <c r="I663" s="101">
        <v>9693.95</v>
      </c>
      <c r="J663" s="178">
        <f t="shared" si="10"/>
        <v>57.03329999411661</v>
      </c>
    </row>
    <row r="664" spans="1:10" ht="16.5" customHeight="1">
      <c r="A664" s="99"/>
      <c r="B664" s="340"/>
      <c r="C664" s="290"/>
      <c r="D664" s="155" t="s">
        <v>253</v>
      </c>
      <c r="E664" s="100" t="s">
        <v>254</v>
      </c>
      <c r="F664" s="335" t="s">
        <v>886</v>
      </c>
      <c r="G664" s="335"/>
      <c r="H664" s="101">
        <v>3068211</v>
      </c>
      <c r="I664" s="101">
        <f>SUM(I665:I676)</f>
        <v>1751389.4000000001</v>
      </c>
      <c r="J664" s="178">
        <f t="shared" si="10"/>
        <v>57.081778274049604</v>
      </c>
    </row>
    <row r="665" spans="1:10" ht="16.5" customHeight="1">
      <c r="A665" s="99"/>
      <c r="B665" s="340"/>
      <c r="C665" s="290"/>
      <c r="D665" s="156"/>
      <c r="E665" s="100" t="s">
        <v>887</v>
      </c>
      <c r="F665" s="335" t="s">
        <v>888</v>
      </c>
      <c r="G665" s="335"/>
      <c r="H665" s="101">
        <v>8100</v>
      </c>
      <c r="I665" s="101">
        <v>4029.81</v>
      </c>
      <c r="J665" s="178">
        <f t="shared" si="10"/>
        <v>49.75074074074074</v>
      </c>
    </row>
    <row r="666" spans="1:10" ht="16.5" customHeight="1">
      <c r="A666" s="99"/>
      <c r="B666" s="340"/>
      <c r="C666" s="290"/>
      <c r="D666" s="156"/>
      <c r="E666" s="100" t="s">
        <v>866</v>
      </c>
      <c r="F666" s="335" t="s">
        <v>889</v>
      </c>
      <c r="G666" s="335"/>
      <c r="H666" s="101">
        <v>322661</v>
      </c>
      <c r="I666" s="101">
        <v>179685.64</v>
      </c>
      <c r="J666" s="178">
        <f t="shared" si="10"/>
        <v>55.68867635072104</v>
      </c>
    </row>
    <row r="667" spans="1:10" ht="15">
      <c r="A667" s="99"/>
      <c r="B667" s="340"/>
      <c r="C667" s="290"/>
      <c r="D667" s="156"/>
      <c r="E667" s="100" t="s">
        <v>890</v>
      </c>
      <c r="F667" s="335" t="s">
        <v>891</v>
      </c>
      <c r="G667" s="335"/>
      <c r="H667" s="101">
        <v>35450</v>
      </c>
      <c r="I667" s="101">
        <v>3285.36</v>
      </c>
      <c r="J667" s="178">
        <f t="shared" si="10"/>
        <v>9.267588152327221</v>
      </c>
    </row>
    <row r="668" spans="1:10" ht="15">
      <c r="A668" s="99"/>
      <c r="B668" s="340"/>
      <c r="C668" s="290"/>
      <c r="D668" s="156"/>
      <c r="E668" s="100" t="s">
        <v>892</v>
      </c>
      <c r="F668" s="335" t="s">
        <v>893</v>
      </c>
      <c r="G668" s="335"/>
      <c r="H668" s="101">
        <v>90582</v>
      </c>
      <c r="I668" s="101">
        <v>37094.38</v>
      </c>
      <c r="J668" s="178">
        <f t="shared" si="10"/>
        <v>40.951160274668254</v>
      </c>
    </row>
    <row r="669" spans="1:10" ht="15">
      <c r="A669" s="183"/>
      <c r="B669" s="291"/>
      <c r="C669" s="292"/>
      <c r="D669" s="50"/>
      <c r="E669" s="53" t="s">
        <v>875</v>
      </c>
      <c r="F669" s="293" t="s">
        <v>894</v>
      </c>
      <c r="G669" s="293"/>
      <c r="H669" s="110">
        <v>995967</v>
      </c>
      <c r="I669" s="110">
        <v>595915.99</v>
      </c>
      <c r="J669" s="191">
        <f t="shared" si="10"/>
        <v>59.83290510629368</v>
      </c>
    </row>
    <row r="670" spans="1:10" ht="15">
      <c r="A670" s="185"/>
      <c r="B670" s="326"/>
      <c r="C670" s="287"/>
      <c r="D670" s="158"/>
      <c r="E670" s="115" t="s">
        <v>895</v>
      </c>
      <c r="F670" s="348" t="s">
        <v>896</v>
      </c>
      <c r="G670" s="348"/>
      <c r="H670" s="116">
        <v>19266</v>
      </c>
      <c r="I670" s="116">
        <v>16494.37</v>
      </c>
      <c r="J670" s="189">
        <f t="shared" si="10"/>
        <v>85.61387937298868</v>
      </c>
    </row>
    <row r="671" spans="1:10" ht="15">
      <c r="A671" s="99"/>
      <c r="B671" s="340"/>
      <c r="C671" s="290"/>
      <c r="D671" s="156"/>
      <c r="E671" s="100" t="s">
        <v>877</v>
      </c>
      <c r="F671" s="335" t="s">
        <v>897</v>
      </c>
      <c r="G671" s="335"/>
      <c r="H671" s="101">
        <v>699394</v>
      </c>
      <c r="I671" s="101">
        <v>412942.7</v>
      </c>
      <c r="J671" s="178">
        <f t="shared" si="10"/>
        <v>59.0429285924672</v>
      </c>
    </row>
    <row r="672" spans="1:10" ht="22.5" customHeight="1">
      <c r="A672" s="99"/>
      <c r="B672" s="340"/>
      <c r="C672" s="290"/>
      <c r="D672" s="156"/>
      <c r="E672" s="100" t="s">
        <v>898</v>
      </c>
      <c r="F672" s="335" t="s">
        <v>899</v>
      </c>
      <c r="G672" s="335"/>
      <c r="H672" s="101">
        <v>6834</v>
      </c>
      <c r="I672" s="101">
        <v>0</v>
      </c>
      <c r="J672" s="178">
        <f t="shared" si="10"/>
        <v>0</v>
      </c>
    </row>
    <row r="673" spans="1:10" ht="16.5" customHeight="1">
      <c r="A673" s="99"/>
      <c r="B673" s="340"/>
      <c r="C673" s="290"/>
      <c r="D673" s="156"/>
      <c r="E673" s="100" t="s">
        <v>879</v>
      </c>
      <c r="F673" s="335" t="s">
        <v>900</v>
      </c>
      <c r="G673" s="335"/>
      <c r="H673" s="101">
        <v>292887</v>
      </c>
      <c r="I673" s="101">
        <v>174858.02</v>
      </c>
      <c r="J673" s="178">
        <f t="shared" si="10"/>
        <v>59.70152994158156</v>
      </c>
    </row>
    <row r="674" spans="1:10" ht="16.5" customHeight="1">
      <c r="A674" s="99"/>
      <c r="B674" s="340"/>
      <c r="C674" s="290"/>
      <c r="D674" s="156"/>
      <c r="E674" s="100" t="s">
        <v>882</v>
      </c>
      <c r="F674" s="335" t="s">
        <v>901</v>
      </c>
      <c r="G674" s="335"/>
      <c r="H674" s="101">
        <v>261577</v>
      </c>
      <c r="I674" s="101">
        <v>133501.56</v>
      </c>
      <c r="J674" s="178">
        <f t="shared" si="10"/>
        <v>51.037193637055246</v>
      </c>
    </row>
    <row r="675" spans="1:10" ht="16.5" customHeight="1">
      <c r="A675" s="99"/>
      <c r="B675" s="340"/>
      <c r="C675" s="290"/>
      <c r="D675" s="156"/>
      <c r="E675" s="100" t="s">
        <v>902</v>
      </c>
      <c r="F675" s="335" t="s">
        <v>903</v>
      </c>
      <c r="G675" s="335"/>
      <c r="H675" s="101">
        <v>24480</v>
      </c>
      <c r="I675" s="101">
        <v>3018.47</v>
      </c>
      <c r="J675" s="178">
        <f t="shared" si="10"/>
        <v>12.330351307189542</v>
      </c>
    </row>
    <row r="676" spans="1:10" ht="16.5" customHeight="1">
      <c r="A676" s="99"/>
      <c r="B676" s="340"/>
      <c r="C676" s="290"/>
      <c r="D676" s="156"/>
      <c r="E676" s="100" t="s">
        <v>884</v>
      </c>
      <c r="F676" s="335" t="s">
        <v>904</v>
      </c>
      <c r="G676" s="335"/>
      <c r="H676" s="101">
        <v>311013</v>
      </c>
      <c r="I676" s="101">
        <v>190563.1</v>
      </c>
      <c r="J676" s="178">
        <f t="shared" si="10"/>
        <v>61.271747483224175</v>
      </c>
    </row>
    <row r="677" spans="1:10" ht="16.5" customHeight="1">
      <c r="A677" s="99"/>
      <c r="B677" s="340"/>
      <c r="C677" s="290"/>
      <c r="D677" s="155" t="s">
        <v>256</v>
      </c>
      <c r="E677" s="100" t="s">
        <v>257</v>
      </c>
      <c r="F677" s="335" t="s">
        <v>905</v>
      </c>
      <c r="G677" s="335"/>
      <c r="H677" s="101">
        <v>260130</v>
      </c>
      <c r="I677" s="101">
        <f>SUM(I678:I684)</f>
        <v>259120.83000000002</v>
      </c>
      <c r="J677" s="178">
        <f t="shared" si="10"/>
        <v>99.61205166647446</v>
      </c>
    </row>
    <row r="678" spans="1:10" ht="16.5" customHeight="1">
      <c r="A678" s="99"/>
      <c r="B678" s="340"/>
      <c r="C678" s="290"/>
      <c r="D678" s="156"/>
      <c r="E678" s="100" t="s">
        <v>866</v>
      </c>
      <c r="F678" s="335" t="s">
        <v>906</v>
      </c>
      <c r="G678" s="335"/>
      <c r="H678" s="101">
        <v>26862</v>
      </c>
      <c r="I678" s="101">
        <v>26861.91</v>
      </c>
      <c r="J678" s="178">
        <f t="shared" si="10"/>
        <v>99.9996649542104</v>
      </c>
    </row>
    <row r="679" spans="1:10" ht="16.5" customHeight="1">
      <c r="A679" s="99"/>
      <c r="B679" s="340"/>
      <c r="C679" s="290"/>
      <c r="D679" s="156"/>
      <c r="E679" s="100" t="s">
        <v>892</v>
      </c>
      <c r="F679" s="335" t="s">
        <v>907</v>
      </c>
      <c r="G679" s="335"/>
      <c r="H679" s="101">
        <v>6936</v>
      </c>
      <c r="I679" s="101">
        <v>5327.28</v>
      </c>
      <c r="J679" s="178">
        <f t="shared" si="10"/>
        <v>76.80622837370242</v>
      </c>
    </row>
    <row r="680" spans="1:10" ht="16.5" customHeight="1">
      <c r="A680" s="99"/>
      <c r="B680" s="340"/>
      <c r="C680" s="290"/>
      <c r="D680" s="156"/>
      <c r="E680" s="100" t="s">
        <v>875</v>
      </c>
      <c r="F680" s="335" t="s">
        <v>908</v>
      </c>
      <c r="G680" s="335"/>
      <c r="H680" s="101">
        <v>87330</v>
      </c>
      <c r="I680" s="101">
        <v>88937.66</v>
      </c>
      <c r="J680" s="178">
        <f t="shared" si="10"/>
        <v>101.84090232451621</v>
      </c>
    </row>
    <row r="681" spans="1:10" ht="16.5" customHeight="1">
      <c r="A681" s="99"/>
      <c r="B681" s="340"/>
      <c r="C681" s="290"/>
      <c r="D681" s="156"/>
      <c r="E681" s="100" t="s">
        <v>877</v>
      </c>
      <c r="F681" s="335" t="s">
        <v>909</v>
      </c>
      <c r="G681" s="335"/>
      <c r="H681" s="101">
        <v>68700</v>
      </c>
      <c r="I681" s="101">
        <v>68691.02</v>
      </c>
      <c r="J681" s="178">
        <f t="shared" si="10"/>
        <v>99.98692867540029</v>
      </c>
    </row>
    <row r="682" spans="1:10" ht="16.5" customHeight="1">
      <c r="A682" s="99"/>
      <c r="B682" s="340"/>
      <c r="C682" s="290"/>
      <c r="D682" s="156"/>
      <c r="E682" s="100" t="s">
        <v>879</v>
      </c>
      <c r="F682" s="335" t="s">
        <v>910</v>
      </c>
      <c r="G682" s="335"/>
      <c r="H682" s="101">
        <v>26663</v>
      </c>
      <c r="I682" s="101">
        <v>26662.07</v>
      </c>
      <c r="J682" s="178">
        <f t="shared" si="10"/>
        <v>99.9965120204028</v>
      </c>
    </row>
    <row r="683" spans="1:10" ht="16.5" customHeight="1">
      <c r="A683" s="99"/>
      <c r="B683" s="340"/>
      <c r="C683" s="290"/>
      <c r="D683" s="156"/>
      <c r="E683" s="100" t="s">
        <v>882</v>
      </c>
      <c r="F683" s="335" t="s">
        <v>911</v>
      </c>
      <c r="G683" s="335"/>
      <c r="H683" s="101">
        <v>16575</v>
      </c>
      <c r="I683" s="101">
        <v>15576.94</v>
      </c>
      <c r="J683" s="178">
        <f t="shared" si="10"/>
        <v>93.97852187028658</v>
      </c>
    </row>
    <row r="684" spans="1:10" ht="16.5" customHeight="1">
      <c r="A684" s="99"/>
      <c r="B684" s="340"/>
      <c r="C684" s="290"/>
      <c r="D684" s="156"/>
      <c r="E684" s="100" t="s">
        <v>884</v>
      </c>
      <c r="F684" s="335" t="s">
        <v>912</v>
      </c>
      <c r="G684" s="335"/>
      <c r="H684" s="101">
        <v>27064</v>
      </c>
      <c r="I684" s="101">
        <v>27063.95</v>
      </c>
      <c r="J684" s="178">
        <f t="shared" si="10"/>
        <v>99.99981525273427</v>
      </c>
    </row>
    <row r="685" spans="1:10" ht="16.5" customHeight="1">
      <c r="A685" s="99"/>
      <c r="B685" s="340"/>
      <c r="C685" s="290"/>
      <c r="D685" s="155" t="s">
        <v>259</v>
      </c>
      <c r="E685" s="100" t="s">
        <v>260</v>
      </c>
      <c r="F685" s="335" t="s">
        <v>913</v>
      </c>
      <c r="G685" s="335"/>
      <c r="H685" s="101">
        <v>482040</v>
      </c>
      <c r="I685" s="101">
        <f>SUM(I686:I692)</f>
        <v>312745.26999999996</v>
      </c>
      <c r="J685" s="178">
        <f t="shared" si="10"/>
        <v>64.87952659530329</v>
      </c>
    </row>
    <row r="686" spans="1:10" ht="16.5" customHeight="1">
      <c r="A686" s="99"/>
      <c r="B686" s="340"/>
      <c r="C686" s="290"/>
      <c r="D686" s="156"/>
      <c r="E686" s="100" t="s">
        <v>866</v>
      </c>
      <c r="F686" s="335" t="s">
        <v>914</v>
      </c>
      <c r="G686" s="335"/>
      <c r="H686" s="101">
        <v>54060</v>
      </c>
      <c r="I686" s="101">
        <v>33582.84</v>
      </c>
      <c r="J686" s="178">
        <f t="shared" si="10"/>
        <v>62.12142064372918</v>
      </c>
    </row>
    <row r="687" spans="1:10" ht="16.5" customHeight="1">
      <c r="A687" s="99"/>
      <c r="B687" s="340"/>
      <c r="C687" s="290"/>
      <c r="D687" s="156"/>
      <c r="E687" s="100" t="s">
        <v>892</v>
      </c>
      <c r="F687" s="335" t="s">
        <v>915</v>
      </c>
      <c r="G687" s="335"/>
      <c r="H687" s="101">
        <v>14726</v>
      </c>
      <c r="I687" s="101">
        <v>6422.14</v>
      </c>
      <c r="J687" s="178">
        <f t="shared" si="10"/>
        <v>43.610892299334516</v>
      </c>
    </row>
    <row r="688" spans="1:10" ht="16.5" customHeight="1">
      <c r="A688" s="99"/>
      <c r="B688" s="340"/>
      <c r="C688" s="290"/>
      <c r="D688" s="156"/>
      <c r="E688" s="100" t="s">
        <v>875</v>
      </c>
      <c r="F688" s="335" t="s">
        <v>916</v>
      </c>
      <c r="G688" s="335"/>
      <c r="H688" s="101">
        <v>162892</v>
      </c>
      <c r="I688" s="101">
        <v>99565.05</v>
      </c>
      <c r="J688" s="178">
        <f t="shared" si="10"/>
        <v>61.12335166859023</v>
      </c>
    </row>
    <row r="689" spans="1:10" ht="16.5" customHeight="1">
      <c r="A689" s="99"/>
      <c r="B689" s="340"/>
      <c r="C689" s="290"/>
      <c r="D689" s="156"/>
      <c r="E689" s="100" t="s">
        <v>877</v>
      </c>
      <c r="F689" s="335" t="s">
        <v>917</v>
      </c>
      <c r="G689" s="335"/>
      <c r="H689" s="101">
        <v>115982</v>
      </c>
      <c r="I689" s="101">
        <v>85108.57</v>
      </c>
      <c r="J689" s="178">
        <f t="shared" si="10"/>
        <v>73.38084357917609</v>
      </c>
    </row>
    <row r="690" spans="1:10" ht="16.5" customHeight="1">
      <c r="A690" s="99"/>
      <c r="B690" s="340"/>
      <c r="C690" s="290"/>
      <c r="D690" s="156"/>
      <c r="E690" s="100" t="s">
        <v>879</v>
      </c>
      <c r="F690" s="335" t="s">
        <v>918</v>
      </c>
      <c r="G690" s="335"/>
      <c r="H690" s="101">
        <v>46002</v>
      </c>
      <c r="I690" s="101">
        <v>32733.47</v>
      </c>
      <c r="J690" s="178">
        <f t="shared" si="10"/>
        <v>71.15662362505978</v>
      </c>
    </row>
    <row r="691" spans="1:10" ht="16.5" customHeight="1">
      <c r="A691" s="99"/>
      <c r="B691" s="340"/>
      <c r="C691" s="290"/>
      <c r="D691" s="156"/>
      <c r="E691" s="100" t="s">
        <v>882</v>
      </c>
      <c r="F691" s="335" t="s">
        <v>919</v>
      </c>
      <c r="G691" s="335"/>
      <c r="H691" s="101">
        <v>40305</v>
      </c>
      <c r="I691" s="101">
        <v>20622.6</v>
      </c>
      <c r="J691" s="178">
        <f t="shared" si="10"/>
        <v>51.166356531447704</v>
      </c>
    </row>
    <row r="692" spans="1:10" ht="16.5" customHeight="1">
      <c r="A692" s="99"/>
      <c r="B692" s="3"/>
      <c r="C692" s="4"/>
      <c r="D692" s="156"/>
      <c r="E692" s="100" t="s">
        <v>884</v>
      </c>
      <c r="F692" s="101"/>
      <c r="G692" s="101"/>
      <c r="H692" s="101">
        <v>48073</v>
      </c>
      <c r="I692" s="101">
        <v>34710.6</v>
      </c>
      <c r="J692" s="178">
        <f t="shared" si="10"/>
        <v>72.20393984149106</v>
      </c>
    </row>
    <row r="693" spans="1:10" ht="16.5" customHeight="1">
      <c r="A693" s="99"/>
      <c r="B693" s="340"/>
      <c r="C693" s="290"/>
      <c r="D693" s="155" t="s">
        <v>262</v>
      </c>
      <c r="E693" s="100" t="s">
        <v>263</v>
      </c>
      <c r="F693" s="335" t="s">
        <v>920</v>
      </c>
      <c r="G693" s="335"/>
      <c r="H693" s="101">
        <v>79311</v>
      </c>
      <c r="I693" s="101">
        <f>SUM(I694:I700)</f>
        <v>46874.020000000004</v>
      </c>
      <c r="J693" s="178">
        <f t="shared" si="10"/>
        <v>59.101536987303156</v>
      </c>
    </row>
    <row r="694" spans="1:10" ht="16.5" customHeight="1">
      <c r="A694" s="99"/>
      <c r="B694" s="340"/>
      <c r="C694" s="290"/>
      <c r="D694" s="156"/>
      <c r="E694" s="100" t="s">
        <v>866</v>
      </c>
      <c r="F694" s="335" t="s">
        <v>921</v>
      </c>
      <c r="G694" s="335"/>
      <c r="H694" s="101">
        <v>8874</v>
      </c>
      <c r="I694" s="101">
        <v>5168.66</v>
      </c>
      <c r="J694" s="178">
        <f t="shared" si="10"/>
        <v>58.244985350462024</v>
      </c>
    </row>
    <row r="695" spans="1:10" ht="16.5" customHeight="1">
      <c r="A695" s="99"/>
      <c r="B695" s="340"/>
      <c r="C695" s="290"/>
      <c r="D695" s="156"/>
      <c r="E695" s="100" t="s">
        <v>892</v>
      </c>
      <c r="F695" s="335" t="s">
        <v>922</v>
      </c>
      <c r="G695" s="335"/>
      <c r="H695" s="101">
        <v>2389</v>
      </c>
      <c r="I695" s="101">
        <v>817.18</v>
      </c>
      <c r="J695" s="178">
        <f t="shared" si="10"/>
        <v>34.2059439095856</v>
      </c>
    </row>
    <row r="696" spans="1:10" ht="16.5" customHeight="1">
      <c r="A696" s="99"/>
      <c r="B696" s="340"/>
      <c r="C696" s="290"/>
      <c r="D696" s="156"/>
      <c r="E696" s="100" t="s">
        <v>875</v>
      </c>
      <c r="F696" s="335" t="s">
        <v>923</v>
      </c>
      <c r="G696" s="335"/>
      <c r="H696" s="101">
        <v>25592</v>
      </c>
      <c r="I696" s="101">
        <v>14956.34</v>
      </c>
      <c r="J696" s="178">
        <f t="shared" si="10"/>
        <v>58.441466083150985</v>
      </c>
    </row>
    <row r="697" spans="1:10" ht="16.5" customHeight="1">
      <c r="A697" s="99"/>
      <c r="B697" s="340"/>
      <c r="C697" s="290"/>
      <c r="D697" s="156"/>
      <c r="E697" s="100" t="s">
        <v>877</v>
      </c>
      <c r="F697" s="335" t="s">
        <v>924</v>
      </c>
      <c r="G697" s="335"/>
      <c r="H697" s="101">
        <v>17877</v>
      </c>
      <c r="I697" s="101">
        <v>13140.15</v>
      </c>
      <c r="J697" s="178">
        <f t="shared" si="10"/>
        <v>73.50310454774291</v>
      </c>
    </row>
    <row r="698" spans="1:10" ht="16.5" customHeight="1">
      <c r="A698" s="99"/>
      <c r="B698" s="340"/>
      <c r="C698" s="290"/>
      <c r="D698" s="156"/>
      <c r="E698" s="100" t="s">
        <v>879</v>
      </c>
      <c r="F698" s="335" t="s">
        <v>925</v>
      </c>
      <c r="G698" s="335"/>
      <c r="H698" s="101">
        <v>7925</v>
      </c>
      <c r="I698" s="101">
        <v>5286.87</v>
      </c>
      <c r="J698" s="178">
        <f t="shared" si="10"/>
        <v>66.71129337539432</v>
      </c>
    </row>
    <row r="699" spans="1:10" ht="16.5" customHeight="1">
      <c r="A699" s="183"/>
      <c r="B699" s="291"/>
      <c r="C699" s="292"/>
      <c r="D699" s="50"/>
      <c r="E699" s="53" t="s">
        <v>882</v>
      </c>
      <c r="F699" s="293" t="s">
        <v>926</v>
      </c>
      <c r="G699" s="293"/>
      <c r="H699" s="110">
        <v>7140</v>
      </c>
      <c r="I699" s="110">
        <v>3319.31</v>
      </c>
      <c r="J699" s="191">
        <f t="shared" si="10"/>
        <v>46.488935574229686</v>
      </c>
    </row>
    <row r="700" spans="1:10" ht="16.5" customHeight="1">
      <c r="A700" s="185"/>
      <c r="B700" s="326"/>
      <c r="C700" s="287"/>
      <c r="D700" s="158"/>
      <c r="E700" s="115" t="s">
        <v>884</v>
      </c>
      <c r="F700" s="348" t="s">
        <v>927</v>
      </c>
      <c r="G700" s="348"/>
      <c r="H700" s="116">
        <v>9514</v>
      </c>
      <c r="I700" s="116">
        <v>4185.51</v>
      </c>
      <c r="J700" s="189">
        <f t="shared" si="10"/>
        <v>43.993167963001895</v>
      </c>
    </row>
    <row r="701" spans="1:10" ht="16.5" customHeight="1">
      <c r="A701" s="99"/>
      <c r="B701" s="340"/>
      <c r="C701" s="290"/>
      <c r="D701" s="155" t="s">
        <v>317</v>
      </c>
      <c r="E701" s="100" t="s">
        <v>318</v>
      </c>
      <c r="F701" s="335" t="s">
        <v>928</v>
      </c>
      <c r="G701" s="335"/>
      <c r="H701" s="101">
        <v>8702</v>
      </c>
      <c r="I701" s="101">
        <f>SUM(I702:I705)</f>
        <v>1521</v>
      </c>
      <c r="J701" s="178">
        <f t="shared" si="10"/>
        <v>17.478740519420825</v>
      </c>
    </row>
    <row r="702" spans="1:10" ht="16.5" customHeight="1">
      <c r="A702" s="99"/>
      <c r="B702" s="340"/>
      <c r="C702" s="290"/>
      <c r="D702" s="156"/>
      <c r="E702" s="100" t="s">
        <v>866</v>
      </c>
      <c r="F702" s="335" t="s">
        <v>929</v>
      </c>
      <c r="G702" s="335"/>
      <c r="H702" s="101">
        <v>2193</v>
      </c>
      <c r="I702" s="101">
        <v>0</v>
      </c>
      <c r="J702" s="178">
        <f t="shared" si="10"/>
        <v>0</v>
      </c>
    </row>
    <row r="703" spans="1:10" ht="16.5" customHeight="1">
      <c r="A703" s="99"/>
      <c r="B703" s="340"/>
      <c r="C703" s="290"/>
      <c r="D703" s="156"/>
      <c r="E703" s="100" t="s">
        <v>875</v>
      </c>
      <c r="F703" s="335" t="s">
        <v>930</v>
      </c>
      <c r="G703" s="335"/>
      <c r="H703" s="101">
        <v>3060</v>
      </c>
      <c r="I703" s="101">
        <v>1320</v>
      </c>
      <c r="J703" s="178">
        <f t="shared" si="10"/>
        <v>43.13725490196078</v>
      </c>
    </row>
    <row r="704" spans="1:10" ht="16.5" customHeight="1">
      <c r="A704" s="99"/>
      <c r="B704" s="340"/>
      <c r="C704" s="290"/>
      <c r="D704" s="156"/>
      <c r="E704" s="100" t="s">
        <v>877</v>
      </c>
      <c r="F704" s="335" t="s">
        <v>931</v>
      </c>
      <c r="G704" s="335"/>
      <c r="H704" s="101">
        <v>3214</v>
      </c>
      <c r="I704" s="101">
        <v>0</v>
      </c>
      <c r="J704" s="178">
        <f t="shared" si="10"/>
        <v>0</v>
      </c>
    </row>
    <row r="705" spans="1:10" ht="16.5" customHeight="1">
      <c r="A705" s="99"/>
      <c r="B705" s="3"/>
      <c r="C705" s="4"/>
      <c r="D705" s="156"/>
      <c r="E705" s="100" t="s">
        <v>687</v>
      </c>
      <c r="F705" s="101"/>
      <c r="G705" s="101"/>
      <c r="H705" s="101">
        <v>235</v>
      </c>
      <c r="I705" s="101">
        <v>201</v>
      </c>
      <c r="J705" s="178">
        <f t="shared" si="10"/>
        <v>85.53191489361701</v>
      </c>
    </row>
    <row r="706" spans="1:10" ht="16.5" customHeight="1">
      <c r="A706" s="99"/>
      <c r="B706" s="340"/>
      <c r="C706" s="290"/>
      <c r="D706" s="155" t="s">
        <v>237</v>
      </c>
      <c r="E706" s="100" t="s">
        <v>229</v>
      </c>
      <c r="F706" s="335" t="s">
        <v>932</v>
      </c>
      <c r="G706" s="335"/>
      <c r="H706" s="101">
        <v>106910</v>
      </c>
      <c r="I706" s="101">
        <f>I707+I708+I709+I711+I712+I713+I714</f>
        <v>59301.64000000001</v>
      </c>
      <c r="J706" s="178">
        <f t="shared" si="10"/>
        <v>55.46874941539614</v>
      </c>
    </row>
    <row r="707" spans="1:10" ht="16.5" customHeight="1">
      <c r="A707" s="99"/>
      <c r="B707" s="340"/>
      <c r="C707" s="290"/>
      <c r="D707" s="156"/>
      <c r="E707" s="100" t="s">
        <v>866</v>
      </c>
      <c r="F707" s="335" t="s">
        <v>933</v>
      </c>
      <c r="G707" s="335"/>
      <c r="H707" s="101">
        <v>14250</v>
      </c>
      <c r="I707" s="101">
        <v>6010.01</v>
      </c>
      <c r="J707" s="178">
        <f t="shared" si="10"/>
        <v>42.17550877192983</v>
      </c>
    </row>
    <row r="708" spans="1:10" ht="16.5" customHeight="1">
      <c r="A708" s="99"/>
      <c r="B708" s="340"/>
      <c r="C708" s="290"/>
      <c r="D708" s="156"/>
      <c r="E708" s="100" t="s">
        <v>892</v>
      </c>
      <c r="F708" s="335" t="s">
        <v>934</v>
      </c>
      <c r="G708" s="335"/>
      <c r="H708" s="101">
        <v>3685</v>
      </c>
      <c r="I708" s="101">
        <v>218.74</v>
      </c>
      <c r="J708" s="178">
        <f t="shared" si="10"/>
        <v>5.9359565807327</v>
      </c>
    </row>
    <row r="709" spans="1:10" ht="16.5" customHeight="1">
      <c r="A709" s="99"/>
      <c r="B709" s="340"/>
      <c r="C709" s="290"/>
      <c r="D709" s="156"/>
      <c r="E709" s="100" t="s">
        <v>875</v>
      </c>
      <c r="F709" s="335" t="s">
        <v>935</v>
      </c>
      <c r="G709" s="335"/>
      <c r="H709" s="101">
        <v>41201</v>
      </c>
      <c r="I709" s="101">
        <v>30733.19</v>
      </c>
      <c r="J709" s="178">
        <f t="shared" si="10"/>
        <v>74.59331084196985</v>
      </c>
    </row>
    <row r="710" spans="1:10" ht="16.5" customHeight="1">
      <c r="A710" s="99"/>
      <c r="B710" s="3"/>
      <c r="C710" s="4"/>
      <c r="D710" s="156"/>
      <c r="E710" s="100" t="s">
        <v>562</v>
      </c>
      <c r="F710" s="101"/>
      <c r="G710" s="101"/>
      <c r="H710" s="101"/>
      <c r="I710" s="101">
        <v>25772.9</v>
      </c>
      <c r="J710" s="178"/>
    </row>
    <row r="711" spans="1:10" ht="16.5" customHeight="1">
      <c r="A711" s="99"/>
      <c r="B711" s="340"/>
      <c r="C711" s="290"/>
      <c r="D711" s="156"/>
      <c r="E711" s="100" t="s">
        <v>877</v>
      </c>
      <c r="F711" s="335" t="s">
        <v>936</v>
      </c>
      <c r="G711" s="335"/>
      <c r="H711" s="101">
        <v>10553</v>
      </c>
      <c r="I711" s="101">
        <v>4057.91</v>
      </c>
      <c r="J711" s="178">
        <f t="shared" si="10"/>
        <v>38.45266748791813</v>
      </c>
    </row>
    <row r="712" spans="1:10" ht="16.5" customHeight="1">
      <c r="A712" s="99"/>
      <c r="B712" s="340"/>
      <c r="C712" s="290"/>
      <c r="D712" s="156"/>
      <c r="E712" s="100" t="s">
        <v>879</v>
      </c>
      <c r="F712" s="335" t="s">
        <v>937</v>
      </c>
      <c r="G712" s="335"/>
      <c r="H712" s="101">
        <v>11203</v>
      </c>
      <c r="I712" s="101">
        <v>6823.18</v>
      </c>
      <c r="J712" s="178">
        <f t="shared" si="10"/>
        <v>60.90493617780952</v>
      </c>
    </row>
    <row r="713" spans="1:10" ht="16.5" customHeight="1">
      <c r="A713" s="99"/>
      <c r="B713" s="340"/>
      <c r="C713" s="290"/>
      <c r="D713" s="156"/>
      <c r="E713" s="100" t="s">
        <v>882</v>
      </c>
      <c r="F713" s="335" t="s">
        <v>938</v>
      </c>
      <c r="G713" s="335"/>
      <c r="H713" s="101">
        <v>15860</v>
      </c>
      <c r="I713" s="101">
        <v>6748.3</v>
      </c>
      <c r="J713" s="178">
        <f aca="true" t="shared" si="11" ref="J713:J776">I713/H713%</f>
        <v>42.549180327868854</v>
      </c>
    </row>
    <row r="714" spans="1:10" ht="16.5" customHeight="1">
      <c r="A714" s="99"/>
      <c r="B714" s="340"/>
      <c r="C714" s="290"/>
      <c r="D714" s="156"/>
      <c r="E714" s="100" t="s">
        <v>884</v>
      </c>
      <c r="F714" s="335" t="s">
        <v>939</v>
      </c>
      <c r="G714" s="335"/>
      <c r="H714" s="101">
        <v>10158</v>
      </c>
      <c r="I714" s="101">
        <v>4710.31</v>
      </c>
      <c r="J714" s="178">
        <f t="shared" si="11"/>
        <v>46.3704469383737</v>
      </c>
    </row>
    <row r="715" spans="1:10" ht="16.5" customHeight="1">
      <c r="A715" s="99"/>
      <c r="B715" s="340"/>
      <c r="C715" s="290"/>
      <c r="D715" s="155" t="s">
        <v>940</v>
      </c>
      <c r="E715" s="100" t="s">
        <v>941</v>
      </c>
      <c r="F715" s="335" t="s">
        <v>942</v>
      </c>
      <c r="G715" s="335"/>
      <c r="H715" s="101">
        <v>5489</v>
      </c>
      <c r="I715" s="101">
        <f>SUM(I716:I721)</f>
        <v>499.14</v>
      </c>
      <c r="J715" s="178">
        <f t="shared" si="11"/>
        <v>9.093459646565858</v>
      </c>
    </row>
    <row r="716" spans="1:10" ht="16.5" customHeight="1">
      <c r="A716" s="99"/>
      <c r="B716" s="340"/>
      <c r="C716" s="290"/>
      <c r="D716" s="156"/>
      <c r="E716" s="100" t="s">
        <v>866</v>
      </c>
      <c r="F716" s="335" t="s">
        <v>943</v>
      </c>
      <c r="G716" s="335"/>
      <c r="H716" s="101">
        <v>409</v>
      </c>
      <c r="I716" s="101">
        <v>0</v>
      </c>
      <c r="J716" s="178">
        <f t="shared" si="11"/>
        <v>0</v>
      </c>
    </row>
    <row r="717" spans="1:10" ht="16.5" customHeight="1">
      <c r="A717" s="99"/>
      <c r="B717" s="340"/>
      <c r="C717" s="290"/>
      <c r="D717" s="156"/>
      <c r="E717" s="100" t="s">
        <v>892</v>
      </c>
      <c r="F717" s="335" t="s">
        <v>944</v>
      </c>
      <c r="G717" s="335"/>
      <c r="H717" s="101">
        <v>3557</v>
      </c>
      <c r="I717" s="101">
        <v>0</v>
      </c>
      <c r="J717" s="178">
        <f t="shared" si="11"/>
        <v>0</v>
      </c>
    </row>
    <row r="718" spans="1:10" ht="16.5" customHeight="1">
      <c r="A718" s="99"/>
      <c r="B718" s="3"/>
      <c r="C718" s="4"/>
      <c r="D718" s="156"/>
      <c r="E718" s="100" t="s">
        <v>688</v>
      </c>
      <c r="F718" s="101"/>
      <c r="G718" s="101"/>
      <c r="H718" s="101">
        <v>500</v>
      </c>
      <c r="I718" s="101">
        <v>499.14</v>
      </c>
      <c r="J718" s="178">
        <f t="shared" si="11"/>
        <v>99.828</v>
      </c>
    </row>
    <row r="719" spans="1:10" ht="16.5" customHeight="1">
      <c r="A719" s="99"/>
      <c r="B719" s="340"/>
      <c r="C719" s="290"/>
      <c r="D719" s="156"/>
      <c r="E719" s="100" t="s">
        <v>879</v>
      </c>
      <c r="F719" s="335" t="s">
        <v>943</v>
      </c>
      <c r="G719" s="335"/>
      <c r="H719" s="101">
        <v>409</v>
      </c>
      <c r="I719" s="101">
        <v>0</v>
      </c>
      <c r="J719" s="178">
        <f t="shared" si="11"/>
        <v>0</v>
      </c>
    </row>
    <row r="720" spans="1:10" ht="16.5" customHeight="1">
      <c r="A720" s="99"/>
      <c r="B720" s="340"/>
      <c r="C720" s="290"/>
      <c r="D720" s="156"/>
      <c r="E720" s="100" t="s">
        <v>882</v>
      </c>
      <c r="F720" s="335" t="s">
        <v>945</v>
      </c>
      <c r="G720" s="335"/>
      <c r="H720" s="101">
        <v>205</v>
      </c>
      <c r="I720" s="101">
        <v>0</v>
      </c>
      <c r="J720" s="178">
        <f t="shared" si="11"/>
        <v>0</v>
      </c>
    </row>
    <row r="721" spans="1:10" ht="16.5" customHeight="1">
      <c r="A721" s="99"/>
      <c r="B721" s="340"/>
      <c r="C721" s="290"/>
      <c r="D721" s="156"/>
      <c r="E721" s="100" t="s">
        <v>884</v>
      </c>
      <c r="F721" s="335" t="s">
        <v>943</v>
      </c>
      <c r="G721" s="335"/>
      <c r="H721" s="101">
        <v>409</v>
      </c>
      <c r="I721" s="101">
        <v>0</v>
      </c>
      <c r="J721" s="178">
        <f t="shared" si="11"/>
        <v>0</v>
      </c>
    </row>
    <row r="722" spans="1:10" ht="16.5" customHeight="1">
      <c r="A722" s="99"/>
      <c r="B722" s="340"/>
      <c r="C722" s="290"/>
      <c r="D722" s="155" t="s">
        <v>449</v>
      </c>
      <c r="E722" s="100" t="s">
        <v>450</v>
      </c>
      <c r="F722" s="335" t="s">
        <v>946</v>
      </c>
      <c r="G722" s="335"/>
      <c r="H722" s="101">
        <v>134550</v>
      </c>
      <c r="I722" s="101">
        <f>I723+I724+I725+I727+I728+I729</f>
        <v>90676.93999999999</v>
      </c>
      <c r="J722" s="178">
        <f t="shared" si="11"/>
        <v>67.39274619100705</v>
      </c>
    </row>
    <row r="723" spans="1:10" ht="16.5" customHeight="1">
      <c r="A723" s="99"/>
      <c r="B723" s="340"/>
      <c r="C723" s="290"/>
      <c r="D723" s="156"/>
      <c r="E723" s="100" t="s">
        <v>866</v>
      </c>
      <c r="F723" s="335" t="s">
        <v>947</v>
      </c>
      <c r="G723" s="335"/>
      <c r="H723" s="101">
        <v>5115</v>
      </c>
      <c r="I723" s="101">
        <v>2192.51</v>
      </c>
      <c r="J723" s="178">
        <f t="shared" si="11"/>
        <v>42.86432062561095</v>
      </c>
    </row>
    <row r="724" spans="1:10" ht="16.5" customHeight="1">
      <c r="A724" s="99"/>
      <c r="B724" s="340"/>
      <c r="C724" s="290"/>
      <c r="D724" s="156"/>
      <c r="E724" s="100" t="s">
        <v>875</v>
      </c>
      <c r="F724" s="335" t="s">
        <v>948</v>
      </c>
      <c r="G724" s="335"/>
      <c r="H724" s="101">
        <v>25776</v>
      </c>
      <c r="I724" s="101">
        <v>17167.37</v>
      </c>
      <c r="J724" s="178">
        <f t="shared" si="11"/>
        <v>66.60214928615767</v>
      </c>
    </row>
    <row r="725" spans="1:10" ht="16.5" customHeight="1">
      <c r="A725" s="99"/>
      <c r="B725" s="340"/>
      <c r="C725" s="290"/>
      <c r="D725" s="156"/>
      <c r="E725" s="100" t="s">
        <v>877</v>
      </c>
      <c r="F725" s="335" t="s">
        <v>949</v>
      </c>
      <c r="G725" s="335"/>
      <c r="H725" s="101">
        <v>93674</v>
      </c>
      <c r="I725" s="101">
        <v>65583.79</v>
      </c>
      <c r="J725" s="178">
        <f t="shared" si="11"/>
        <v>70.01279970963127</v>
      </c>
    </row>
    <row r="726" spans="1:10" ht="16.5" customHeight="1">
      <c r="A726" s="99"/>
      <c r="B726" s="3"/>
      <c r="C726" s="4"/>
      <c r="D726" s="156"/>
      <c r="E726" s="100" t="s">
        <v>54</v>
      </c>
      <c r="F726" s="101"/>
      <c r="G726" s="101"/>
      <c r="H726" s="101"/>
      <c r="I726" s="101">
        <v>57237.19</v>
      </c>
      <c r="J726" s="178"/>
    </row>
    <row r="727" spans="1:10" ht="16.5" customHeight="1">
      <c r="A727" s="99"/>
      <c r="B727" s="340"/>
      <c r="C727" s="290"/>
      <c r="D727" s="156"/>
      <c r="E727" s="100" t="s">
        <v>879</v>
      </c>
      <c r="F727" s="335" t="s">
        <v>950</v>
      </c>
      <c r="G727" s="335"/>
      <c r="H727" s="101">
        <v>3253</v>
      </c>
      <c r="I727" s="101">
        <v>1501.94</v>
      </c>
      <c r="J727" s="178">
        <f t="shared" si="11"/>
        <v>46.17091915155241</v>
      </c>
    </row>
    <row r="728" spans="1:10" ht="16.5" customHeight="1">
      <c r="A728" s="99"/>
      <c r="B728" s="340"/>
      <c r="C728" s="290"/>
      <c r="D728" s="156"/>
      <c r="E728" s="100" t="s">
        <v>882</v>
      </c>
      <c r="F728" s="335" t="s">
        <v>951</v>
      </c>
      <c r="G728" s="335"/>
      <c r="H728" s="101">
        <v>3499</v>
      </c>
      <c r="I728" s="101">
        <v>1618.82</v>
      </c>
      <c r="J728" s="178">
        <f t="shared" si="11"/>
        <v>46.265218633895394</v>
      </c>
    </row>
    <row r="729" spans="1:10" ht="16.5" customHeight="1">
      <c r="A729" s="183"/>
      <c r="B729" s="291"/>
      <c r="C729" s="292"/>
      <c r="D729" s="50"/>
      <c r="E729" s="53" t="s">
        <v>884</v>
      </c>
      <c r="F729" s="293" t="s">
        <v>952</v>
      </c>
      <c r="G729" s="293"/>
      <c r="H729" s="110">
        <v>3233</v>
      </c>
      <c r="I729" s="110">
        <v>2612.51</v>
      </c>
      <c r="J729" s="191">
        <f t="shared" si="11"/>
        <v>80.80760903185896</v>
      </c>
    </row>
    <row r="730" spans="1:10" ht="16.5" customHeight="1">
      <c r="A730" s="185"/>
      <c r="B730" s="326"/>
      <c r="C730" s="287"/>
      <c r="D730" s="166" t="s">
        <v>331</v>
      </c>
      <c r="E730" s="115" t="s">
        <v>332</v>
      </c>
      <c r="F730" s="348" t="s">
        <v>953</v>
      </c>
      <c r="G730" s="348"/>
      <c r="H730" s="116">
        <v>21383</v>
      </c>
      <c r="I730" s="116">
        <f>SUM(I731:I735)</f>
        <v>1700.47</v>
      </c>
      <c r="J730" s="189">
        <f t="shared" si="11"/>
        <v>7.952438853294673</v>
      </c>
    </row>
    <row r="731" spans="1:10" ht="16.5" customHeight="1">
      <c r="A731" s="99"/>
      <c r="B731" s="340"/>
      <c r="C731" s="290"/>
      <c r="D731" s="156"/>
      <c r="E731" s="100" t="s">
        <v>954</v>
      </c>
      <c r="F731" s="335" t="s">
        <v>955</v>
      </c>
      <c r="G731" s="335"/>
      <c r="H731" s="101">
        <v>5453</v>
      </c>
      <c r="I731" s="101">
        <v>0</v>
      </c>
      <c r="J731" s="178">
        <f t="shared" si="11"/>
        <v>0</v>
      </c>
    </row>
    <row r="732" spans="1:10" ht="16.5" customHeight="1">
      <c r="A732" s="99"/>
      <c r="B732" s="340"/>
      <c r="C732" s="290"/>
      <c r="D732" s="156"/>
      <c r="E732" s="100" t="s">
        <v>866</v>
      </c>
      <c r="F732" s="335" t="s">
        <v>956</v>
      </c>
      <c r="G732" s="335"/>
      <c r="H732" s="101">
        <v>1639</v>
      </c>
      <c r="I732" s="101">
        <v>233.7</v>
      </c>
      <c r="J732" s="178">
        <f t="shared" si="11"/>
        <v>14.258694325808419</v>
      </c>
    </row>
    <row r="733" spans="1:10" ht="16.5" customHeight="1">
      <c r="A733" s="99"/>
      <c r="B733" s="340"/>
      <c r="C733" s="290"/>
      <c r="D733" s="156"/>
      <c r="E733" s="100" t="s">
        <v>875</v>
      </c>
      <c r="F733" s="335" t="s">
        <v>957</v>
      </c>
      <c r="G733" s="335"/>
      <c r="H733" s="101">
        <v>2046</v>
      </c>
      <c r="I733" s="101">
        <v>1466.77</v>
      </c>
      <c r="J733" s="178">
        <f t="shared" si="11"/>
        <v>71.68963831867057</v>
      </c>
    </row>
    <row r="734" spans="1:10" ht="16.5" customHeight="1">
      <c r="A734" s="99"/>
      <c r="B734" s="3"/>
      <c r="C734" s="4"/>
      <c r="D734" s="156"/>
      <c r="E734" s="100" t="s">
        <v>689</v>
      </c>
      <c r="F734" s="101"/>
      <c r="G734" s="101"/>
      <c r="H734" s="101">
        <v>7000</v>
      </c>
      <c r="I734" s="101">
        <v>0</v>
      </c>
      <c r="J734" s="178">
        <f t="shared" si="11"/>
        <v>0</v>
      </c>
    </row>
    <row r="735" spans="1:10" ht="16.5" customHeight="1">
      <c r="A735" s="99"/>
      <c r="B735" s="340"/>
      <c r="C735" s="290"/>
      <c r="D735" s="156"/>
      <c r="E735" s="100" t="s">
        <v>882</v>
      </c>
      <c r="F735" s="335" t="s">
        <v>958</v>
      </c>
      <c r="G735" s="335"/>
      <c r="H735" s="101">
        <v>5245</v>
      </c>
      <c r="I735" s="101">
        <v>0</v>
      </c>
      <c r="J735" s="178">
        <f t="shared" si="11"/>
        <v>0</v>
      </c>
    </row>
    <row r="736" spans="1:10" ht="16.5" customHeight="1">
      <c r="A736" s="99"/>
      <c r="B736" s="340"/>
      <c r="C736" s="290"/>
      <c r="D736" s="155" t="s">
        <v>267</v>
      </c>
      <c r="E736" s="100" t="s">
        <v>268</v>
      </c>
      <c r="F736" s="335" t="s">
        <v>959</v>
      </c>
      <c r="G736" s="335"/>
      <c r="H736" s="101">
        <v>3652</v>
      </c>
      <c r="I736" s="101">
        <f>SUM(I737:I743)</f>
        <v>553.6</v>
      </c>
      <c r="J736" s="178">
        <f t="shared" si="11"/>
        <v>15.158817086527929</v>
      </c>
    </row>
    <row r="737" spans="1:10" ht="16.5" customHeight="1">
      <c r="A737" s="99"/>
      <c r="B737" s="340"/>
      <c r="C737" s="290"/>
      <c r="D737" s="156"/>
      <c r="E737" s="100" t="s">
        <v>866</v>
      </c>
      <c r="F737" s="335" t="s">
        <v>945</v>
      </c>
      <c r="G737" s="335"/>
      <c r="H737" s="101">
        <v>205</v>
      </c>
      <c r="I737" s="101">
        <v>40</v>
      </c>
      <c r="J737" s="178">
        <f t="shared" si="11"/>
        <v>19.512195121951223</v>
      </c>
    </row>
    <row r="738" spans="1:10" ht="16.5" customHeight="1">
      <c r="A738" s="99"/>
      <c r="B738" s="340"/>
      <c r="C738" s="290"/>
      <c r="D738" s="156"/>
      <c r="E738" s="100" t="s">
        <v>892</v>
      </c>
      <c r="F738" s="335" t="s">
        <v>960</v>
      </c>
      <c r="G738" s="335"/>
      <c r="H738" s="101">
        <v>127</v>
      </c>
      <c r="I738" s="101">
        <v>0</v>
      </c>
      <c r="J738" s="178">
        <f t="shared" si="11"/>
        <v>0</v>
      </c>
    </row>
    <row r="739" spans="1:10" ht="16.5" customHeight="1">
      <c r="A739" s="99"/>
      <c r="B739" s="340"/>
      <c r="C739" s="290"/>
      <c r="D739" s="156"/>
      <c r="E739" s="100" t="s">
        <v>875</v>
      </c>
      <c r="F739" s="335" t="s">
        <v>961</v>
      </c>
      <c r="G739" s="335"/>
      <c r="H739" s="101">
        <v>1471</v>
      </c>
      <c r="I739" s="101">
        <v>63.6</v>
      </c>
      <c r="J739" s="178">
        <f t="shared" si="11"/>
        <v>4.323589394969408</v>
      </c>
    </row>
    <row r="740" spans="1:10" ht="16.5" customHeight="1">
      <c r="A740" s="99"/>
      <c r="B740" s="340"/>
      <c r="C740" s="290"/>
      <c r="D740" s="156"/>
      <c r="E740" s="100" t="s">
        <v>877</v>
      </c>
      <c r="F740" s="335" t="s">
        <v>962</v>
      </c>
      <c r="G740" s="335"/>
      <c r="H740" s="101">
        <v>532</v>
      </c>
      <c r="I740" s="101">
        <v>160</v>
      </c>
      <c r="J740" s="178">
        <f t="shared" si="11"/>
        <v>30.075187969924812</v>
      </c>
    </row>
    <row r="741" spans="1:10" ht="16.5" customHeight="1">
      <c r="A741" s="99"/>
      <c r="B741" s="340"/>
      <c r="C741" s="290"/>
      <c r="D741" s="156"/>
      <c r="E741" s="100" t="s">
        <v>879</v>
      </c>
      <c r="F741" s="335" t="s">
        <v>963</v>
      </c>
      <c r="G741" s="335"/>
      <c r="H741" s="101">
        <v>327</v>
      </c>
      <c r="I741" s="101">
        <v>90</v>
      </c>
      <c r="J741" s="178">
        <f t="shared" si="11"/>
        <v>27.522935779816514</v>
      </c>
    </row>
    <row r="742" spans="1:10" ht="16.5" customHeight="1">
      <c r="A742" s="99"/>
      <c r="B742" s="340"/>
      <c r="C742" s="290"/>
      <c r="D742" s="156"/>
      <c r="E742" s="100" t="s">
        <v>882</v>
      </c>
      <c r="F742" s="335" t="s">
        <v>964</v>
      </c>
      <c r="G742" s="335"/>
      <c r="H742" s="101">
        <v>580</v>
      </c>
      <c r="I742" s="101">
        <v>0</v>
      </c>
      <c r="J742" s="178">
        <f t="shared" si="11"/>
        <v>0</v>
      </c>
    </row>
    <row r="743" spans="1:10" ht="16.5" customHeight="1">
      <c r="A743" s="99"/>
      <c r="B743" s="340"/>
      <c r="C743" s="290"/>
      <c r="D743" s="156"/>
      <c r="E743" s="100" t="s">
        <v>884</v>
      </c>
      <c r="F743" s="335" t="s">
        <v>965</v>
      </c>
      <c r="G743" s="335"/>
      <c r="H743" s="101">
        <v>410</v>
      </c>
      <c r="I743" s="101">
        <v>200</v>
      </c>
      <c r="J743" s="178">
        <f t="shared" si="11"/>
        <v>48.78048780487805</v>
      </c>
    </row>
    <row r="744" spans="1:10" ht="16.5" customHeight="1">
      <c r="A744" s="99"/>
      <c r="B744" s="340"/>
      <c r="C744" s="290"/>
      <c r="D744" s="155" t="s">
        <v>242</v>
      </c>
      <c r="E744" s="100" t="s">
        <v>243</v>
      </c>
      <c r="F744" s="335" t="s">
        <v>966</v>
      </c>
      <c r="G744" s="335"/>
      <c r="H744" s="101">
        <v>44805</v>
      </c>
      <c r="I744" s="101">
        <f>I745+I746+I748+I749+I750+I751</f>
        <v>25549.14</v>
      </c>
      <c r="J744" s="178">
        <f t="shared" si="11"/>
        <v>57.022966186809505</v>
      </c>
    </row>
    <row r="745" spans="1:10" ht="16.5" customHeight="1">
      <c r="A745" s="99"/>
      <c r="B745" s="340"/>
      <c r="C745" s="290"/>
      <c r="D745" s="156"/>
      <c r="E745" s="100" t="s">
        <v>866</v>
      </c>
      <c r="F745" s="335" t="s">
        <v>967</v>
      </c>
      <c r="G745" s="335"/>
      <c r="H745" s="101">
        <v>2731</v>
      </c>
      <c r="I745" s="101">
        <v>599.41</v>
      </c>
      <c r="J745" s="178">
        <f t="shared" si="11"/>
        <v>21.948370560234345</v>
      </c>
    </row>
    <row r="746" spans="1:10" ht="16.5" customHeight="1">
      <c r="A746" s="99"/>
      <c r="B746" s="340"/>
      <c r="C746" s="290"/>
      <c r="D746" s="156"/>
      <c r="E746" s="100" t="s">
        <v>875</v>
      </c>
      <c r="F746" s="335" t="s">
        <v>968</v>
      </c>
      <c r="G746" s="335"/>
      <c r="H746" s="101">
        <v>17453</v>
      </c>
      <c r="I746" s="101">
        <v>9477.79</v>
      </c>
      <c r="J746" s="178">
        <f t="shared" si="11"/>
        <v>54.304646765599045</v>
      </c>
    </row>
    <row r="747" spans="1:10" ht="16.5" customHeight="1">
      <c r="A747" s="99"/>
      <c r="B747" s="3"/>
      <c r="C747" s="4"/>
      <c r="D747" s="156"/>
      <c r="E747" s="100" t="s">
        <v>563</v>
      </c>
      <c r="F747" s="101"/>
      <c r="G747" s="101"/>
      <c r="H747" s="101"/>
      <c r="I747" s="101">
        <v>6589.36</v>
      </c>
      <c r="J747" s="178"/>
    </row>
    <row r="748" spans="1:10" ht="16.5" customHeight="1">
      <c r="A748" s="99"/>
      <c r="B748" s="340"/>
      <c r="C748" s="290"/>
      <c r="D748" s="156"/>
      <c r="E748" s="100" t="s">
        <v>877</v>
      </c>
      <c r="F748" s="335" t="s">
        <v>969</v>
      </c>
      <c r="G748" s="335"/>
      <c r="H748" s="101">
        <v>14520</v>
      </c>
      <c r="I748" s="101">
        <v>10616.59</v>
      </c>
      <c r="J748" s="178">
        <f t="shared" si="11"/>
        <v>73.11701101928375</v>
      </c>
    </row>
    <row r="749" spans="1:10" ht="16.5" customHeight="1">
      <c r="A749" s="99"/>
      <c r="B749" s="340"/>
      <c r="C749" s="290"/>
      <c r="D749" s="156"/>
      <c r="E749" s="100" t="s">
        <v>879</v>
      </c>
      <c r="F749" s="335" t="s">
        <v>970</v>
      </c>
      <c r="G749" s="335"/>
      <c r="H749" s="101">
        <v>3959</v>
      </c>
      <c r="I749" s="101">
        <v>1341.05</v>
      </c>
      <c r="J749" s="178">
        <f t="shared" si="11"/>
        <v>33.87345289214448</v>
      </c>
    </row>
    <row r="750" spans="1:10" ht="16.5" customHeight="1">
      <c r="A750" s="99"/>
      <c r="B750" s="340"/>
      <c r="C750" s="290"/>
      <c r="D750" s="156"/>
      <c r="E750" s="100" t="s">
        <v>882</v>
      </c>
      <c r="F750" s="335" t="s">
        <v>971</v>
      </c>
      <c r="G750" s="335"/>
      <c r="H750" s="101">
        <v>2101</v>
      </c>
      <c r="I750" s="101">
        <v>732.82</v>
      </c>
      <c r="J750" s="178">
        <f t="shared" si="11"/>
        <v>34.87958115183246</v>
      </c>
    </row>
    <row r="751" spans="1:10" ht="16.5" customHeight="1">
      <c r="A751" s="99"/>
      <c r="B751" s="340"/>
      <c r="C751" s="290"/>
      <c r="D751" s="156"/>
      <c r="E751" s="100" t="s">
        <v>884</v>
      </c>
      <c r="F751" s="335" t="s">
        <v>972</v>
      </c>
      <c r="G751" s="335"/>
      <c r="H751" s="101">
        <v>4041</v>
      </c>
      <c r="I751" s="101">
        <v>2781.48</v>
      </c>
      <c r="J751" s="178">
        <f t="shared" si="11"/>
        <v>68.83147735708984</v>
      </c>
    </row>
    <row r="752" spans="1:10" ht="16.5" customHeight="1">
      <c r="A752" s="99"/>
      <c r="B752" s="340"/>
      <c r="C752" s="290"/>
      <c r="D752" s="155" t="s">
        <v>550</v>
      </c>
      <c r="E752" s="100" t="s">
        <v>551</v>
      </c>
      <c r="F752" s="335" t="s">
        <v>973</v>
      </c>
      <c r="G752" s="335"/>
      <c r="H752" s="101">
        <v>2594</v>
      </c>
      <c r="I752" s="101">
        <f>SUM(I753:I758)</f>
        <v>1229.21</v>
      </c>
      <c r="J752" s="178">
        <f t="shared" si="11"/>
        <v>47.386661526599845</v>
      </c>
    </row>
    <row r="753" spans="1:10" ht="16.5" customHeight="1">
      <c r="A753" s="99"/>
      <c r="B753" s="340"/>
      <c r="C753" s="290"/>
      <c r="D753" s="156"/>
      <c r="E753" s="100" t="s">
        <v>866</v>
      </c>
      <c r="F753" s="335" t="s">
        <v>974</v>
      </c>
      <c r="G753" s="335"/>
      <c r="H753" s="101">
        <v>256</v>
      </c>
      <c r="I753" s="101">
        <v>116.48</v>
      </c>
      <c r="J753" s="178">
        <f t="shared" si="11"/>
        <v>45.5</v>
      </c>
    </row>
    <row r="754" spans="1:10" ht="16.5" customHeight="1">
      <c r="A754" s="99"/>
      <c r="B754" s="340"/>
      <c r="C754" s="290"/>
      <c r="D754" s="156"/>
      <c r="E754" s="100" t="s">
        <v>875</v>
      </c>
      <c r="F754" s="335" t="s">
        <v>975</v>
      </c>
      <c r="G754" s="335"/>
      <c r="H754" s="101">
        <v>680</v>
      </c>
      <c r="I754" s="101">
        <v>350.49</v>
      </c>
      <c r="J754" s="178">
        <f t="shared" si="11"/>
        <v>51.54264705882353</v>
      </c>
    </row>
    <row r="755" spans="1:10" ht="16.5" customHeight="1">
      <c r="A755" s="99"/>
      <c r="B755" s="340"/>
      <c r="C755" s="290"/>
      <c r="D755" s="156"/>
      <c r="E755" s="100" t="s">
        <v>877</v>
      </c>
      <c r="F755" s="335" t="s">
        <v>976</v>
      </c>
      <c r="G755" s="335"/>
      <c r="H755" s="101">
        <v>813</v>
      </c>
      <c r="I755" s="101">
        <v>440.1</v>
      </c>
      <c r="J755" s="178">
        <f t="shared" si="11"/>
        <v>54.132841328413285</v>
      </c>
    </row>
    <row r="756" spans="1:10" ht="16.5" customHeight="1">
      <c r="A756" s="99"/>
      <c r="B756" s="340"/>
      <c r="C756" s="290"/>
      <c r="D756" s="156"/>
      <c r="E756" s="100" t="s">
        <v>879</v>
      </c>
      <c r="F756" s="335" t="s">
        <v>977</v>
      </c>
      <c r="G756" s="335"/>
      <c r="H756" s="101">
        <v>269</v>
      </c>
      <c r="I756" s="101">
        <v>146.2</v>
      </c>
      <c r="J756" s="178">
        <f t="shared" si="11"/>
        <v>54.34944237918215</v>
      </c>
    </row>
    <row r="757" spans="1:10" ht="16.5" customHeight="1">
      <c r="A757" s="99"/>
      <c r="B757" s="340"/>
      <c r="C757" s="290"/>
      <c r="D757" s="156"/>
      <c r="E757" s="100" t="s">
        <v>882</v>
      </c>
      <c r="F757" s="335" t="s">
        <v>978</v>
      </c>
      <c r="G757" s="335"/>
      <c r="H757" s="101">
        <v>307</v>
      </c>
      <c r="I757" s="101">
        <v>88.22</v>
      </c>
      <c r="J757" s="178">
        <f t="shared" si="11"/>
        <v>28.736156351791532</v>
      </c>
    </row>
    <row r="758" spans="1:10" ht="16.5" customHeight="1">
      <c r="A758" s="183"/>
      <c r="B758" s="291"/>
      <c r="C758" s="292"/>
      <c r="D758" s="50"/>
      <c r="E758" s="53" t="s">
        <v>884</v>
      </c>
      <c r="F758" s="293" t="s">
        <v>977</v>
      </c>
      <c r="G758" s="293"/>
      <c r="H758" s="110">
        <v>269</v>
      </c>
      <c r="I758" s="110">
        <v>87.72</v>
      </c>
      <c r="J758" s="191">
        <f t="shared" si="11"/>
        <v>32.60966542750929</v>
      </c>
    </row>
    <row r="759" spans="1:10" ht="33" customHeight="1">
      <c r="A759" s="185"/>
      <c r="B759" s="326"/>
      <c r="C759" s="287"/>
      <c r="D759" s="166" t="s">
        <v>553</v>
      </c>
      <c r="E759" s="115" t="s">
        <v>554</v>
      </c>
      <c r="F759" s="348" t="s">
        <v>979</v>
      </c>
      <c r="G759" s="348"/>
      <c r="H759" s="116">
        <v>771</v>
      </c>
      <c r="I759" s="116">
        <v>137.01</v>
      </c>
      <c r="J759" s="189">
        <f t="shared" si="11"/>
        <v>17.7704280155642</v>
      </c>
    </row>
    <row r="760" spans="1:10" ht="15">
      <c r="A760" s="99"/>
      <c r="B760" s="340"/>
      <c r="C760" s="290"/>
      <c r="D760" s="156"/>
      <c r="E760" s="100" t="s">
        <v>875</v>
      </c>
      <c r="F760" s="335" t="s">
        <v>979</v>
      </c>
      <c r="G760" s="335"/>
      <c r="H760" s="101">
        <v>771</v>
      </c>
      <c r="I760" s="101">
        <v>137.01</v>
      </c>
      <c r="J760" s="178">
        <f t="shared" si="11"/>
        <v>17.7704280155642</v>
      </c>
    </row>
    <row r="761" spans="1:10" ht="31.5" customHeight="1">
      <c r="A761" s="99"/>
      <c r="B761" s="340"/>
      <c r="C761" s="290"/>
      <c r="D761" s="155" t="s">
        <v>522</v>
      </c>
      <c r="E761" s="100" t="s">
        <v>523</v>
      </c>
      <c r="F761" s="335" t="s">
        <v>980</v>
      </c>
      <c r="G761" s="335"/>
      <c r="H761" s="101">
        <v>9818</v>
      </c>
      <c r="I761" s="101">
        <f>SUM(I762:I767)</f>
        <v>3553.54</v>
      </c>
      <c r="J761" s="178">
        <f t="shared" si="11"/>
        <v>36.194133224689345</v>
      </c>
    </row>
    <row r="762" spans="1:10" ht="15">
      <c r="A762" s="99"/>
      <c r="B762" s="340"/>
      <c r="C762" s="290"/>
      <c r="D762" s="156"/>
      <c r="E762" s="100" t="s">
        <v>866</v>
      </c>
      <c r="F762" s="335" t="s">
        <v>981</v>
      </c>
      <c r="G762" s="335"/>
      <c r="H762" s="101">
        <v>1997</v>
      </c>
      <c r="I762" s="101">
        <v>620.35</v>
      </c>
      <c r="J762" s="178">
        <f t="shared" si="11"/>
        <v>31.06409614421633</v>
      </c>
    </row>
    <row r="763" spans="1:10" ht="15">
      <c r="A763" s="99"/>
      <c r="B763" s="340"/>
      <c r="C763" s="290"/>
      <c r="D763" s="156"/>
      <c r="E763" s="100" t="s">
        <v>875</v>
      </c>
      <c r="F763" s="335" t="s">
        <v>982</v>
      </c>
      <c r="G763" s="335"/>
      <c r="H763" s="101">
        <v>1525</v>
      </c>
      <c r="I763" s="101">
        <v>803.84</v>
      </c>
      <c r="J763" s="178">
        <f t="shared" si="11"/>
        <v>52.71081967213115</v>
      </c>
    </row>
    <row r="764" spans="1:10" ht="16.5" customHeight="1">
      <c r="A764" s="99"/>
      <c r="B764" s="340"/>
      <c r="C764" s="290"/>
      <c r="D764" s="156"/>
      <c r="E764" s="100" t="s">
        <v>877</v>
      </c>
      <c r="F764" s="335" t="s">
        <v>983</v>
      </c>
      <c r="G764" s="335"/>
      <c r="H764" s="101">
        <v>2266</v>
      </c>
      <c r="I764" s="101">
        <v>647.88</v>
      </c>
      <c r="J764" s="178">
        <f t="shared" si="11"/>
        <v>28.59135039717564</v>
      </c>
    </row>
    <row r="765" spans="1:10" ht="16.5" customHeight="1">
      <c r="A765" s="99"/>
      <c r="B765" s="340"/>
      <c r="C765" s="290"/>
      <c r="D765" s="156"/>
      <c r="E765" s="100" t="s">
        <v>879</v>
      </c>
      <c r="F765" s="335" t="s">
        <v>984</v>
      </c>
      <c r="G765" s="335"/>
      <c r="H765" s="101">
        <v>1350</v>
      </c>
      <c r="I765" s="101">
        <v>668.1</v>
      </c>
      <c r="J765" s="178">
        <f t="shared" si="11"/>
        <v>49.48888888888889</v>
      </c>
    </row>
    <row r="766" spans="1:10" ht="16.5" customHeight="1">
      <c r="A766" s="99"/>
      <c r="B766" s="340"/>
      <c r="C766" s="290"/>
      <c r="D766" s="156"/>
      <c r="E766" s="100" t="s">
        <v>882</v>
      </c>
      <c r="F766" s="335" t="s">
        <v>985</v>
      </c>
      <c r="G766" s="335"/>
      <c r="H766" s="101">
        <v>1330</v>
      </c>
      <c r="I766" s="101">
        <v>291.63</v>
      </c>
      <c r="J766" s="178">
        <f t="shared" si="11"/>
        <v>21.92706766917293</v>
      </c>
    </row>
    <row r="767" spans="1:10" ht="16.5" customHeight="1">
      <c r="A767" s="99"/>
      <c r="B767" s="340"/>
      <c r="C767" s="290"/>
      <c r="D767" s="156"/>
      <c r="E767" s="100" t="s">
        <v>884</v>
      </c>
      <c r="F767" s="335" t="s">
        <v>984</v>
      </c>
      <c r="G767" s="335"/>
      <c r="H767" s="101">
        <v>1350</v>
      </c>
      <c r="I767" s="101">
        <v>521.74</v>
      </c>
      <c r="J767" s="178">
        <f t="shared" si="11"/>
        <v>38.64740740740741</v>
      </c>
    </row>
    <row r="768" spans="1:10" ht="16.5" customHeight="1">
      <c r="A768" s="99"/>
      <c r="B768" s="340"/>
      <c r="C768" s="290"/>
      <c r="D768" s="155" t="s">
        <v>346</v>
      </c>
      <c r="E768" s="100" t="s">
        <v>347</v>
      </c>
      <c r="F768" s="335" t="s">
        <v>986</v>
      </c>
      <c r="G768" s="335"/>
      <c r="H768" s="101">
        <v>1792</v>
      </c>
      <c r="I768" s="101">
        <f>SUM(I769:I774)</f>
        <v>745.6999999999999</v>
      </c>
      <c r="J768" s="178">
        <f t="shared" si="11"/>
        <v>41.61272321428571</v>
      </c>
    </row>
    <row r="769" spans="1:10" ht="16.5" customHeight="1">
      <c r="A769" s="99"/>
      <c r="B769" s="340"/>
      <c r="C769" s="290"/>
      <c r="D769" s="156"/>
      <c r="E769" s="100" t="s">
        <v>866</v>
      </c>
      <c r="F769" s="335" t="s">
        <v>945</v>
      </c>
      <c r="G769" s="335"/>
      <c r="H769" s="101">
        <v>205</v>
      </c>
      <c r="I769" s="101">
        <v>42.7</v>
      </c>
      <c r="J769" s="178">
        <f t="shared" si="11"/>
        <v>20.82926829268293</v>
      </c>
    </row>
    <row r="770" spans="1:10" ht="16.5" customHeight="1">
      <c r="A770" s="99"/>
      <c r="B770" s="340"/>
      <c r="C770" s="290"/>
      <c r="D770" s="156"/>
      <c r="E770" s="100" t="s">
        <v>875</v>
      </c>
      <c r="F770" s="335" t="s">
        <v>978</v>
      </c>
      <c r="G770" s="335"/>
      <c r="H770" s="101">
        <v>307</v>
      </c>
      <c r="I770" s="101">
        <v>122</v>
      </c>
      <c r="J770" s="178">
        <f t="shared" si="11"/>
        <v>39.73941368078176</v>
      </c>
    </row>
    <row r="771" spans="1:10" ht="16.5" customHeight="1">
      <c r="A771" s="99"/>
      <c r="B771" s="340"/>
      <c r="C771" s="290"/>
      <c r="D771" s="156"/>
      <c r="E771" s="100" t="s">
        <v>877</v>
      </c>
      <c r="F771" s="335" t="s">
        <v>987</v>
      </c>
      <c r="G771" s="335"/>
      <c r="H771" s="101">
        <v>512</v>
      </c>
      <c r="I771" s="101">
        <v>111.59</v>
      </c>
      <c r="J771" s="178">
        <f t="shared" si="11"/>
        <v>21.794921875</v>
      </c>
    </row>
    <row r="772" spans="1:10" ht="16.5" customHeight="1">
      <c r="A772" s="99"/>
      <c r="B772" s="340"/>
      <c r="C772" s="290"/>
      <c r="D772" s="156"/>
      <c r="E772" s="100" t="s">
        <v>879</v>
      </c>
      <c r="F772" s="335" t="s">
        <v>978</v>
      </c>
      <c r="G772" s="335"/>
      <c r="H772" s="101">
        <v>307</v>
      </c>
      <c r="I772" s="101">
        <v>287.73</v>
      </c>
      <c r="J772" s="178">
        <f t="shared" si="11"/>
        <v>93.72312703583063</v>
      </c>
    </row>
    <row r="773" spans="1:10" ht="16.5" customHeight="1">
      <c r="A773" s="99"/>
      <c r="B773" s="340"/>
      <c r="C773" s="290"/>
      <c r="D773" s="156"/>
      <c r="E773" s="100" t="s">
        <v>882</v>
      </c>
      <c r="F773" s="335" t="s">
        <v>945</v>
      </c>
      <c r="G773" s="335"/>
      <c r="H773" s="101">
        <v>205</v>
      </c>
      <c r="I773" s="101">
        <v>124</v>
      </c>
      <c r="J773" s="178">
        <f t="shared" si="11"/>
        <v>60.487804878048784</v>
      </c>
    </row>
    <row r="774" spans="1:10" ht="16.5" customHeight="1">
      <c r="A774" s="99"/>
      <c r="B774" s="340"/>
      <c r="C774" s="290"/>
      <c r="D774" s="156"/>
      <c r="E774" s="100" t="s">
        <v>884</v>
      </c>
      <c r="F774" s="335" t="s">
        <v>974</v>
      </c>
      <c r="G774" s="335"/>
      <c r="H774" s="101">
        <v>256</v>
      </c>
      <c r="I774" s="101">
        <v>57.68</v>
      </c>
      <c r="J774" s="178">
        <f t="shared" si="11"/>
        <v>22.53125</v>
      </c>
    </row>
    <row r="775" spans="1:10" ht="16.5" customHeight="1">
      <c r="A775" s="99"/>
      <c r="B775" s="340"/>
      <c r="C775" s="290"/>
      <c r="D775" s="155" t="s">
        <v>217</v>
      </c>
      <c r="E775" s="100" t="s">
        <v>218</v>
      </c>
      <c r="F775" s="335" t="s">
        <v>988</v>
      </c>
      <c r="G775" s="335"/>
      <c r="H775" s="101">
        <v>11407</v>
      </c>
      <c r="I775" s="101">
        <f>SUM(I776:I782)</f>
        <v>8621.57</v>
      </c>
      <c r="J775" s="178">
        <f t="shared" si="11"/>
        <v>75.58139738756904</v>
      </c>
    </row>
    <row r="776" spans="1:10" ht="16.5" customHeight="1">
      <c r="A776" s="99"/>
      <c r="B776" s="340"/>
      <c r="C776" s="290"/>
      <c r="D776" s="156"/>
      <c r="E776" s="100" t="s">
        <v>866</v>
      </c>
      <c r="F776" s="335" t="s">
        <v>989</v>
      </c>
      <c r="G776" s="335"/>
      <c r="H776" s="101">
        <v>1276</v>
      </c>
      <c r="I776" s="101">
        <v>1275.27</v>
      </c>
      <c r="J776" s="178">
        <f t="shared" si="11"/>
        <v>99.94278996865204</v>
      </c>
    </row>
    <row r="777" spans="1:10" ht="16.5" customHeight="1">
      <c r="A777" s="99"/>
      <c r="B777" s="340"/>
      <c r="C777" s="290"/>
      <c r="D777" s="156"/>
      <c r="E777" s="100" t="s">
        <v>892</v>
      </c>
      <c r="F777" s="335" t="s">
        <v>990</v>
      </c>
      <c r="G777" s="335"/>
      <c r="H777" s="101">
        <v>1303</v>
      </c>
      <c r="I777" s="101">
        <v>0</v>
      </c>
      <c r="J777" s="178">
        <f aca="true" t="shared" si="12" ref="J777:J840">I777/H777%</f>
        <v>0</v>
      </c>
    </row>
    <row r="778" spans="1:10" ht="16.5" customHeight="1">
      <c r="A778" s="99"/>
      <c r="B778" s="340"/>
      <c r="C778" s="290"/>
      <c r="D778" s="156"/>
      <c r="E778" s="100" t="s">
        <v>875</v>
      </c>
      <c r="F778" s="335" t="s">
        <v>991</v>
      </c>
      <c r="G778" s="335"/>
      <c r="H778" s="101">
        <v>3624</v>
      </c>
      <c r="I778" s="101">
        <v>3799.3</v>
      </c>
      <c r="J778" s="178">
        <f t="shared" si="12"/>
        <v>104.83719646799116</v>
      </c>
    </row>
    <row r="779" spans="1:10" ht="16.5" customHeight="1">
      <c r="A779" s="99"/>
      <c r="B779" s="340"/>
      <c r="C779" s="290"/>
      <c r="D779" s="156"/>
      <c r="E779" s="100" t="s">
        <v>877</v>
      </c>
      <c r="F779" s="335" t="s">
        <v>992</v>
      </c>
      <c r="G779" s="335"/>
      <c r="H779" s="101">
        <v>2196</v>
      </c>
      <c r="I779" s="101">
        <v>2070</v>
      </c>
      <c r="J779" s="178">
        <f t="shared" si="12"/>
        <v>94.26229508196721</v>
      </c>
    </row>
    <row r="780" spans="1:10" ht="16.5" customHeight="1">
      <c r="A780" s="99"/>
      <c r="B780" s="340"/>
      <c r="C780" s="290"/>
      <c r="D780" s="156"/>
      <c r="E780" s="100" t="s">
        <v>879</v>
      </c>
      <c r="F780" s="335" t="s">
        <v>993</v>
      </c>
      <c r="G780" s="335"/>
      <c r="H780" s="101">
        <v>1197</v>
      </c>
      <c r="I780" s="101">
        <v>543</v>
      </c>
      <c r="J780" s="178">
        <f t="shared" si="12"/>
        <v>45.363408521303256</v>
      </c>
    </row>
    <row r="781" spans="1:10" ht="16.5" customHeight="1">
      <c r="A781" s="99"/>
      <c r="B781" s="340"/>
      <c r="C781" s="290"/>
      <c r="D781" s="156"/>
      <c r="E781" s="100" t="s">
        <v>882</v>
      </c>
      <c r="F781" s="335" t="s">
        <v>994</v>
      </c>
      <c r="G781" s="335"/>
      <c r="H781" s="101">
        <v>614</v>
      </c>
      <c r="I781" s="101">
        <v>391</v>
      </c>
      <c r="J781" s="178">
        <f t="shared" si="12"/>
        <v>63.68078175895766</v>
      </c>
    </row>
    <row r="782" spans="1:10" ht="16.5" customHeight="1">
      <c r="A782" s="99"/>
      <c r="B782" s="340"/>
      <c r="C782" s="290"/>
      <c r="D782" s="23"/>
      <c r="E782" s="100" t="s">
        <v>884</v>
      </c>
      <c r="F782" s="335" t="s">
        <v>993</v>
      </c>
      <c r="G782" s="335"/>
      <c r="H782" s="101">
        <v>1197</v>
      </c>
      <c r="I782" s="101">
        <v>543</v>
      </c>
      <c r="J782" s="178">
        <f t="shared" si="12"/>
        <v>45.363408521303256</v>
      </c>
    </row>
    <row r="783" spans="1:10" ht="16.5" customHeight="1">
      <c r="A783" s="99"/>
      <c r="B783" s="340"/>
      <c r="C783" s="290"/>
      <c r="D783" s="155" t="s">
        <v>272</v>
      </c>
      <c r="E783" s="100" t="s">
        <v>273</v>
      </c>
      <c r="F783" s="335" t="s">
        <v>995</v>
      </c>
      <c r="G783" s="335"/>
      <c r="H783" s="101">
        <v>211824</v>
      </c>
      <c r="I783" s="101">
        <f>SUM(I784:I790)</f>
        <v>160573.25</v>
      </c>
      <c r="J783" s="178">
        <f t="shared" si="12"/>
        <v>75.80503153561448</v>
      </c>
    </row>
    <row r="784" spans="1:10" ht="16.5" customHeight="1">
      <c r="A784" s="99"/>
      <c r="B784" s="340"/>
      <c r="C784" s="290"/>
      <c r="D784" s="156"/>
      <c r="E784" s="100" t="s">
        <v>866</v>
      </c>
      <c r="F784" s="335" t="s">
        <v>996</v>
      </c>
      <c r="G784" s="335"/>
      <c r="H784" s="101">
        <v>23263</v>
      </c>
      <c r="I784" s="101">
        <v>17447</v>
      </c>
      <c r="J784" s="178">
        <f t="shared" si="12"/>
        <v>74.99892533207239</v>
      </c>
    </row>
    <row r="785" spans="1:10" ht="16.5" customHeight="1">
      <c r="A785" s="99"/>
      <c r="B785" s="340"/>
      <c r="C785" s="290"/>
      <c r="D785" s="156"/>
      <c r="E785" s="100" t="s">
        <v>892</v>
      </c>
      <c r="F785" s="335" t="s">
        <v>997</v>
      </c>
      <c r="G785" s="335"/>
      <c r="H785" s="101">
        <v>6532</v>
      </c>
      <c r="I785" s="101">
        <v>4899</v>
      </c>
      <c r="J785" s="178">
        <f t="shared" si="12"/>
        <v>75.00000000000001</v>
      </c>
    </row>
    <row r="786" spans="1:10" ht="16.5" customHeight="1">
      <c r="A786" s="99"/>
      <c r="B786" s="340"/>
      <c r="C786" s="290"/>
      <c r="D786" s="156"/>
      <c r="E786" s="100" t="s">
        <v>875</v>
      </c>
      <c r="F786" s="335" t="s">
        <v>998</v>
      </c>
      <c r="G786" s="335"/>
      <c r="H786" s="101">
        <v>76394</v>
      </c>
      <c r="I786" s="101">
        <v>57296</v>
      </c>
      <c r="J786" s="178">
        <f t="shared" si="12"/>
        <v>75.00065450166242</v>
      </c>
    </row>
    <row r="787" spans="1:10" ht="16.5" customHeight="1">
      <c r="A787" s="183"/>
      <c r="B787" s="291"/>
      <c r="C787" s="292"/>
      <c r="D787" s="50"/>
      <c r="E787" s="53" t="s">
        <v>877</v>
      </c>
      <c r="F787" s="293" t="s">
        <v>999</v>
      </c>
      <c r="G787" s="293"/>
      <c r="H787" s="110">
        <v>47739</v>
      </c>
      <c r="I787" s="110">
        <v>35804.25</v>
      </c>
      <c r="J787" s="191">
        <f t="shared" si="12"/>
        <v>75</v>
      </c>
    </row>
    <row r="788" spans="1:10" ht="16.5" customHeight="1">
      <c r="A788" s="185"/>
      <c r="B788" s="326"/>
      <c r="C788" s="287"/>
      <c r="D788" s="158"/>
      <c r="E788" s="115" t="s">
        <v>879</v>
      </c>
      <c r="F788" s="348" t="s">
        <v>1000</v>
      </c>
      <c r="G788" s="348"/>
      <c r="H788" s="116">
        <v>23069</v>
      </c>
      <c r="I788" s="116">
        <v>19000</v>
      </c>
      <c r="J788" s="189">
        <f t="shared" si="12"/>
        <v>82.36161081971477</v>
      </c>
    </row>
    <row r="789" spans="1:10" ht="16.5" customHeight="1">
      <c r="A789" s="99"/>
      <c r="B789" s="340"/>
      <c r="C789" s="290"/>
      <c r="D789" s="156"/>
      <c r="E789" s="100" t="s">
        <v>882</v>
      </c>
      <c r="F789" s="335" t="s">
        <v>1008</v>
      </c>
      <c r="G789" s="335"/>
      <c r="H789" s="101">
        <v>15956</v>
      </c>
      <c r="I789" s="101">
        <v>11967</v>
      </c>
      <c r="J789" s="178">
        <f t="shared" si="12"/>
        <v>75</v>
      </c>
    </row>
    <row r="790" spans="1:10" ht="16.5" customHeight="1">
      <c r="A790" s="99"/>
      <c r="B790" s="340"/>
      <c r="C790" s="290"/>
      <c r="D790" s="156"/>
      <c r="E790" s="100" t="s">
        <v>884</v>
      </c>
      <c r="F790" s="335" t="s">
        <v>1009</v>
      </c>
      <c r="G790" s="335"/>
      <c r="H790" s="101">
        <v>18871</v>
      </c>
      <c r="I790" s="101">
        <v>14160</v>
      </c>
      <c r="J790" s="178">
        <f t="shared" si="12"/>
        <v>75.03576916962535</v>
      </c>
    </row>
    <row r="791" spans="1:10" ht="16.5" customHeight="1">
      <c r="A791" s="99"/>
      <c r="B791" s="3"/>
      <c r="C791" s="4"/>
      <c r="D791" s="24">
        <v>4480</v>
      </c>
      <c r="E791" s="20" t="s">
        <v>690</v>
      </c>
      <c r="F791" s="101"/>
      <c r="G791" s="101"/>
      <c r="H791" s="101">
        <v>894</v>
      </c>
      <c r="I791" s="101">
        <v>447.19</v>
      </c>
      <c r="J791" s="178">
        <f t="shared" si="12"/>
        <v>50.02125279642058</v>
      </c>
    </row>
    <row r="792" spans="1:10" ht="16.5" customHeight="1">
      <c r="A792" s="99"/>
      <c r="B792" s="3"/>
      <c r="C792" s="4"/>
      <c r="D792" s="25"/>
      <c r="E792" s="100" t="s">
        <v>691</v>
      </c>
      <c r="F792" s="101"/>
      <c r="G792" s="101"/>
      <c r="H792" s="101">
        <v>894</v>
      </c>
      <c r="I792" s="101">
        <v>447.19</v>
      </c>
      <c r="J792" s="178">
        <f t="shared" si="12"/>
        <v>50.02125279642058</v>
      </c>
    </row>
    <row r="793" spans="1:10" ht="15">
      <c r="A793" s="99"/>
      <c r="B793" s="340"/>
      <c r="C793" s="290"/>
      <c r="D793" s="155" t="s">
        <v>525</v>
      </c>
      <c r="E793" s="100" t="s">
        <v>526</v>
      </c>
      <c r="F793" s="335" t="s">
        <v>1010</v>
      </c>
      <c r="G793" s="335"/>
      <c r="H793" s="101">
        <v>492</v>
      </c>
      <c r="I793" s="101">
        <f>I794+I795</f>
        <v>240</v>
      </c>
      <c r="J793" s="178">
        <f t="shared" si="12"/>
        <v>48.78048780487805</v>
      </c>
    </row>
    <row r="794" spans="1:10" ht="16.5" customHeight="1">
      <c r="A794" s="99"/>
      <c r="B794" s="340"/>
      <c r="C794" s="290"/>
      <c r="D794" s="156"/>
      <c r="E794" s="100" t="s">
        <v>879</v>
      </c>
      <c r="F794" s="335" t="s">
        <v>1011</v>
      </c>
      <c r="G794" s="335"/>
      <c r="H794" s="101">
        <v>246</v>
      </c>
      <c r="I794" s="101">
        <v>240</v>
      </c>
      <c r="J794" s="178">
        <f t="shared" si="12"/>
        <v>97.5609756097561</v>
      </c>
    </row>
    <row r="795" spans="1:10" ht="16.5" customHeight="1">
      <c r="A795" s="99"/>
      <c r="B795" s="336"/>
      <c r="C795" s="289"/>
      <c r="D795" s="50"/>
      <c r="E795" s="100" t="s">
        <v>884</v>
      </c>
      <c r="F795" s="335" t="s">
        <v>1011</v>
      </c>
      <c r="G795" s="335"/>
      <c r="H795" s="101">
        <v>246</v>
      </c>
      <c r="I795" s="101">
        <v>0</v>
      </c>
      <c r="J795" s="178">
        <f t="shared" si="12"/>
        <v>0</v>
      </c>
    </row>
    <row r="796" spans="1:10" ht="16.5" customHeight="1">
      <c r="A796" s="99"/>
      <c r="B796" s="18"/>
      <c r="C796" s="17"/>
      <c r="D796" s="52">
        <v>6050</v>
      </c>
      <c r="E796" s="53" t="s">
        <v>353</v>
      </c>
      <c r="F796" s="101"/>
      <c r="G796" s="101"/>
      <c r="H796" s="101">
        <v>44000</v>
      </c>
      <c r="I796" s="101">
        <v>0</v>
      </c>
      <c r="J796" s="178">
        <f t="shared" si="12"/>
        <v>0</v>
      </c>
    </row>
    <row r="797" spans="1:10" ht="18.75" customHeight="1">
      <c r="A797" s="99"/>
      <c r="B797" s="16"/>
      <c r="C797" s="17"/>
      <c r="D797" s="25"/>
      <c r="E797" s="51" t="s">
        <v>692</v>
      </c>
      <c r="F797" s="101"/>
      <c r="G797" s="101"/>
      <c r="H797" s="101">
        <v>44000</v>
      </c>
      <c r="I797" s="101">
        <v>0</v>
      </c>
      <c r="J797" s="178">
        <f t="shared" si="12"/>
        <v>0</v>
      </c>
    </row>
    <row r="798" spans="1:10" ht="23.25" customHeight="1">
      <c r="A798" s="99"/>
      <c r="B798" s="294" t="s">
        <v>1012</v>
      </c>
      <c r="C798" s="295"/>
      <c r="D798" s="152"/>
      <c r="E798" s="153" t="s">
        <v>1013</v>
      </c>
      <c r="F798" s="296" t="s">
        <v>1014</v>
      </c>
      <c r="G798" s="296"/>
      <c r="H798" s="154">
        <f>H799+H802+H804+H808+H813+H818+H823+H828+H830</f>
        <v>267082</v>
      </c>
      <c r="I798" s="154">
        <f>I799+I802+I804+I808+I813+I818+I823+I828+I830</f>
        <v>121487.47000000002</v>
      </c>
      <c r="J798" s="179">
        <f t="shared" si="12"/>
        <v>45.48695531709363</v>
      </c>
    </row>
    <row r="799" spans="1:10" ht="15">
      <c r="A799" s="99"/>
      <c r="B799" s="342"/>
      <c r="C799" s="297"/>
      <c r="D799" s="155" t="s">
        <v>857</v>
      </c>
      <c r="E799" s="100" t="s">
        <v>858</v>
      </c>
      <c r="F799" s="335" t="s">
        <v>1015</v>
      </c>
      <c r="G799" s="335"/>
      <c r="H799" s="101">
        <v>64894</v>
      </c>
      <c r="I799" s="101">
        <v>10200</v>
      </c>
      <c r="J799" s="178">
        <f t="shared" si="12"/>
        <v>15.71794002527198</v>
      </c>
    </row>
    <row r="800" spans="1:10" ht="19.5" customHeight="1">
      <c r="A800" s="99"/>
      <c r="B800" s="340"/>
      <c r="C800" s="290"/>
      <c r="D800" s="156"/>
      <c r="E800" s="100" t="s">
        <v>1016</v>
      </c>
      <c r="F800" s="335" t="s">
        <v>1017</v>
      </c>
      <c r="G800" s="335"/>
      <c r="H800" s="101">
        <v>43586</v>
      </c>
      <c r="I800" s="101">
        <v>0</v>
      </c>
      <c r="J800" s="178">
        <f t="shared" si="12"/>
        <v>0</v>
      </c>
    </row>
    <row r="801" spans="1:10" ht="30">
      <c r="A801" s="99"/>
      <c r="B801" s="340"/>
      <c r="C801" s="290"/>
      <c r="D801" s="156"/>
      <c r="E801" s="100" t="s">
        <v>1030</v>
      </c>
      <c r="F801" s="335" t="s">
        <v>1031</v>
      </c>
      <c r="G801" s="335"/>
      <c r="H801" s="101">
        <v>21308</v>
      </c>
      <c r="I801" s="101">
        <v>10200</v>
      </c>
      <c r="J801" s="178">
        <f t="shared" si="12"/>
        <v>47.86934484700582</v>
      </c>
    </row>
    <row r="802" spans="1:10" ht="30" customHeight="1">
      <c r="A802" s="99"/>
      <c r="B802" s="340"/>
      <c r="C802" s="290"/>
      <c r="D802" s="155" t="s">
        <v>861</v>
      </c>
      <c r="E802" s="100" t="s">
        <v>862</v>
      </c>
      <c r="F802" s="335" t="s">
        <v>1032</v>
      </c>
      <c r="G802" s="335"/>
      <c r="H802" s="101">
        <v>34868</v>
      </c>
      <c r="I802" s="101">
        <v>18000</v>
      </c>
      <c r="J802" s="178">
        <f t="shared" si="12"/>
        <v>51.62326488470804</v>
      </c>
    </row>
    <row r="803" spans="1:10" ht="18.75" customHeight="1">
      <c r="A803" s="99"/>
      <c r="B803" s="340"/>
      <c r="C803" s="290"/>
      <c r="D803" s="156"/>
      <c r="E803" s="100" t="s">
        <v>864</v>
      </c>
      <c r="F803" s="335" t="s">
        <v>1032</v>
      </c>
      <c r="G803" s="335"/>
      <c r="H803" s="101">
        <v>34868</v>
      </c>
      <c r="I803" s="101">
        <v>18000</v>
      </c>
      <c r="J803" s="178">
        <f t="shared" si="12"/>
        <v>51.62326488470804</v>
      </c>
    </row>
    <row r="804" spans="1:10" ht="16.5" customHeight="1">
      <c r="A804" s="99"/>
      <c r="B804" s="340"/>
      <c r="C804" s="290"/>
      <c r="D804" s="155" t="s">
        <v>249</v>
      </c>
      <c r="E804" s="100" t="s">
        <v>250</v>
      </c>
      <c r="F804" s="335" t="s">
        <v>1033</v>
      </c>
      <c r="G804" s="335"/>
      <c r="H804" s="101">
        <v>9572</v>
      </c>
      <c r="I804" s="101">
        <f>I805+I806+I807</f>
        <v>5538.06</v>
      </c>
      <c r="J804" s="178">
        <f t="shared" si="12"/>
        <v>57.856874216464696</v>
      </c>
    </row>
    <row r="805" spans="1:10" ht="16.5" customHeight="1">
      <c r="A805" s="99"/>
      <c r="B805" s="340"/>
      <c r="C805" s="290"/>
      <c r="D805" s="156"/>
      <c r="E805" s="100" t="s">
        <v>866</v>
      </c>
      <c r="F805" s="335" t="s">
        <v>1034</v>
      </c>
      <c r="G805" s="335"/>
      <c r="H805" s="101">
        <v>2838</v>
      </c>
      <c r="I805" s="101">
        <v>1241.34</v>
      </c>
      <c r="J805" s="178">
        <f t="shared" si="12"/>
        <v>43.7399577167019</v>
      </c>
    </row>
    <row r="806" spans="1:10" ht="16.5" customHeight="1">
      <c r="A806" s="99"/>
      <c r="B806" s="340"/>
      <c r="C806" s="290"/>
      <c r="D806" s="156"/>
      <c r="E806" s="100" t="s">
        <v>879</v>
      </c>
      <c r="F806" s="335" t="s">
        <v>1035</v>
      </c>
      <c r="G806" s="335"/>
      <c r="H806" s="101">
        <v>3747</v>
      </c>
      <c r="I806" s="101">
        <v>2557.34</v>
      </c>
      <c r="J806" s="178">
        <f t="shared" si="12"/>
        <v>68.25033360021351</v>
      </c>
    </row>
    <row r="807" spans="1:10" ht="16.5" customHeight="1">
      <c r="A807" s="99"/>
      <c r="B807" s="340"/>
      <c r="C807" s="290"/>
      <c r="D807" s="156"/>
      <c r="E807" s="100" t="s">
        <v>884</v>
      </c>
      <c r="F807" s="335" t="s">
        <v>1036</v>
      </c>
      <c r="G807" s="335"/>
      <c r="H807" s="101">
        <v>2987</v>
      </c>
      <c r="I807" s="101">
        <v>1739.38</v>
      </c>
      <c r="J807" s="178">
        <f t="shared" si="12"/>
        <v>58.23167057248075</v>
      </c>
    </row>
    <row r="808" spans="1:10" ht="16.5" customHeight="1">
      <c r="A808" s="99"/>
      <c r="B808" s="340"/>
      <c r="C808" s="290"/>
      <c r="D808" s="155" t="s">
        <v>253</v>
      </c>
      <c r="E808" s="100" t="s">
        <v>254</v>
      </c>
      <c r="F808" s="335" t="s">
        <v>1037</v>
      </c>
      <c r="G808" s="335"/>
      <c r="H808" s="101">
        <v>113953</v>
      </c>
      <c r="I808" s="101">
        <f>I809+I810+I811+I812</f>
        <v>59040.76</v>
      </c>
      <c r="J808" s="178">
        <f t="shared" si="12"/>
        <v>51.811501232964474</v>
      </c>
    </row>
    <row r="809" spans="1:10" ht="16.5" customHeight="1">
      <c r="A809" s="99"/>
      <c r="B809" s="340"/>
      <c r="C809" s="290"/>
      <c r="D809" s="156"/>
      <c r="E809" s="100" t="s">
        <v>866</v>
      </c>
      <c r="F809" s="335" t="s">
        <v>1038</v>
      </c>
      <c r="G809" s="335"/>
      <c r="H809" s="101">
        <v>36427</v>
      </c>
      <c r="I809" s="101">
        <v>17211.13</v>
      </c>
      <c r="J809" s="178">
        <f t="shared" si="12"/>
        <v>47.248277376671155</v>
      </c>
    </row>
    <row r="810" spans="1:10" ht="16.5" customHeight="1">
      <c r="A810" s="99"/>
      <c r="B810" s="340"/>
      <c r="C810" s="290"/>
      <c r="D810" s="156"/>
      <c r="E810" s="100" t="s">
        <v>879</v>
      </c>
      <c r="F810" s="335" t="s">
        <v>1039</v>
      </c>
      <c r="G810" s="335"/>
      <c r="H810" s="101">
        <v>30620</v>
      </c>
      <c r="I810" s="101">
        <v>14223.19</v>
      </c>
      <c r="J810" s="178">
        <f t="shared" si="12"/>
        <v>46.45065316786415</v>
      </c>
    </row>
    <row r="811" spans="1:10" ht="16.5" customHeight="1">
      <c r="A811" s="99"/>
      <c r="B811" s="340"/>
      <c r="C811" s="290"/>
      <c r="D811" s="156"/>
      <c r="E811" s="100" t="s">
        <v>882</v>
      </c>
      <c r="F811" s="335" t="s">
        <v>1040</v>
      </c>
      <c r="G811" s="335"/>
      <c r="H811" s="101">
        <v>9334</v>
      </c>
      <c r="I811" s="101">
        <v>3951.12</v>
      </c>
      <c r="J811" s="178">
        <f t="shared" si="12"/>
        <v>42.33040497107349</v>
      </c>
    </row>
    <row r="812" spans="1:10" ht="16.5" customHeight="1">
      <c r="A812" s="99"/>
      <c r="B812" s="340"/>
      <c r="C812" s="290"/>
      <c r="D812" s="156"/>
      <c r="E812" s="100" t="s">
        <v>884</v>
      </c>
      <c r="F812" s="335" t="s">
        <v>1041</v>
      </c>
      <c r="G812" s="335"/>
      <c r="H812" s="101">
        <v>37572</v>
      </c>
      <c r="I812" s="101">
        <v>23655.32</v>
      </c>
      <c r="J812" s="178">
        <f t="shared" si="12"/>
        <v>62.95997019056744</v>
      </c>
    </row>
    <row r="813" spans="1:10" ht="16.5" customHeight="1">
      <c r="A813" s="99"/>
      <c r="B813" s="340"/>
      <c r="C813" s="290"/>
      <c r="D813" s="155" t="s">
        <v>256</v>
      </c>
      <c r="E813" s="100" t="s">
        <v>257</v>
      </c>
      <c r="F813" s="335" t="s">
        <v>1042</v>
      </c>
      <c r="G813" s="335"/>
      <c r="H813" s="101">
        <v>11026</v>
      </c>
      <c r="I813" s="101">
        <f>I814+I815+I816+I817</f>
        <v>11006.8</v>
      </c>
      <c r="J813" s="178">
        <f t="shared" si="12"/>
        <v>99.82586613459095</v>
      </c>
    </row>
    <row r="814" spans="1:10" ht="16.5" customHeight="1">
      <c r="A814" s="99"/>
      <c r="B814" s="340"/>
      <c r="C814" s="290"/>
      <c r="D814" s="156"/>
      <c r="E814" s="100" t="s">
        <v>866</v>
      </c>
      <c r="F814" s="335" t="s">
        <v>1043</v>
      </c>
      <c r="G814" s="335"/>
      <c r="H814" s="101">
        <v>2919</v>
      </c>
      <c r="I814" s="101">
        <v>2919</v>
      </c>
      <c r="J814" s="178">
        <f t="shared" si="12"/>
        <v>100</v>
      </c>
    </row>
    <row r="815" spans="1:10" ht="16.5" customHeight="1">
      <c r="A815" s="183"/>
      <c r="B815" s="291"/>
      <c r="C815" s="292"/>
      <c r="D815" s="50"/>
      <c r="E815" s="53" t="s">
        <v>879</v>
      </c>
      <c r="F815" s="293" t="s">
        <v>1044</v>
      </c>
      <c r="G815" s="293"/>
      <c r="H815" s="110">
        <v>2532</v>
      </c>
      <c r="I815" s="110">
        <v>2531.41</v>
      </c>
      <c r="J815" s="191">
        <f t="shared" si="12"/>
        <v>99.97669826224327</v>
      </c>
    </row>
    <row r="816" spans="1:10" ht="16.5" customHeight="1">
      <c r="A816" s="185"/>
      <c r="B816" s="326"/>
      <c r="C816" s="287"/>
      <c r="D816" s="158"/>
      <c r="E816" s="115" t="s">
        <v>882</v>
      </c>
      <c r="F816" s="348" t="s">
        <v>1045</v>
      </c>
      <c r="G816" s="348"/>
      <c r="H816" s="116">
        <v>2254</v>
      </c>
      <c r="I816" s="116">
        <v>2235.84</v>
      </c>
      <c r="J816" s="189">
        <f t="shared" si="12"/>
        <v>99.19432120674358</v>
      </c>
    </row>
    <row r="817" spans="1:10" ht="16.5" customHeight="1">
      <c r="A817" s="99"/>
      <c r="B817" s="340"/>
      <c r="C817" s="290"/>
      <c r="D817" s="156"/>
      <c r="E817" s="100" t="s">
        <v>884</v>
      </c>
      <c r="F817" s="335" t="s">
        <v>1046</v>
      </c>
      <c r="G817" s="335"/>
      <c r="H817" s="101">
        <v>3321</v>
      </c>
      <c r="I817" s="101">
        <v>3320.55</v>
      </c>
      <c r="J817" s="178">
        <f t="shared" si="12"/>
        <v>99.98644986449865</v>
      </c>
    </row>
    <row r="818" spans="1:10" ht="16.5" customHeight="1">
      <c r="A818" s="99"/>
      <c r="B818" s="340"/>
      <c r="C818" s="290"/>
      <c r="D818" s="155" t="s">
        <v>259</v>
      </c>
      <c r="E818" s="100" t="s">
        <v>260</v>
      </c>
      <c r="F818" s="335" t="s">
        <v>1047</v>
      </c>
      <c r="G818" s="335"/>
      <c r="H818" s="101">
        <v>20036</v>
      </c>
      <c r="I818" s="101">
        <f>I819+I820+I821+I822</f>
        <v>10889.25</v>
      </c>
      <c r="J818" s="178">
        <f t="shared" si="12"/>
        <v>54.348422838889995</v>
      </c>
    </row>
    <row r="819" spans="1:10" ht="16.5" customHeight="1">
      <c r="A819" s="99"/>
      <c r="B819" s="340"/>
      <c r="C819" s="290"/>
      <c r="D819" s="156"/>
      <c r="E819" s="100" t="s">
        <v>866</v>
      </c>
      <c r="F819" s="335" t="s">
        <v>1048</v>
      </c>
      <c r="G819" s="335"/>
      <c r="H819" s="101">
        <v>6484</v>
      </c>
      <c r="I819" s="101">
        <v>2907.34</v>
      </c>
      <c r="J819" s="178">
        <f t="shared" si="12"/>
        <v>44.83867982726712</v>
      </c>
    </row>
    <row r="820" spans="1:10" ht="16.5" customHeight="1">
      <c r="A820" s="99"/>
      <c r="B820" s="340"/>
      <c r="C820" s="290"/>
      <c r="D820" s="156"/>
      <c r="E820" s="100" t="s">
        <v>879</v>
      </c>
      <c r="F820" s="335" t="s">
        <v>1049</v>
      </c>
      <c r="G820" s="335"/>
      <c r="H820" s="101">
        <v>5100</v>
      </c>
      <c r="I820" s="101">
        <v>2879.74</v>
      </c>
      <c r="J820" s="178">
        <f t="shared" si="12"/>
        <v>56.46549019607843</v>
      </c>
    </row>
    <row r="821" spans="1:10" ht="16.5" customHeight="1">
      <c r="A821" s="99"/>
      <c r="B821" s="340"/>
      <c r="C821" s="290"/>
      <c r="D821" s="156"/>
      <c r="E821" s="100" t="s">
        <v>882</v>
      </c>
      <c r="F821" s="335" t="s">
        <v>1050</v>
      </c>
      <c r="G821" s="335"/>
      <c r="H821" s="101">
        <v>1771</v>
      </c>
      <c r="I821" s="101">
        <v>890.27</v>
      </c>
      <c r="J821" s="178">
        <f t="shared" si="12"/>
        <v>50.26933935629587</v>
      </c>
    </row>
    <row r="822" spans="1:10" ht="16.5" customHeight="1">
      <c r="A822" s="99"/>
      <c r="B822" s="340"/>
      <c r="C822" s="290"/>
      <c r="D822" s="156"/>
      <c r="E822" s="100" t="s">
        <v>884</v>
      </c>
      <c r="F822" s="335" t="s">
        <v>1051</v>
      </c>
      <c r="G822" s="335"/>
      <c r="H822" s="101">
        <v>6681</v>
      </c>
      <c r="I822" s="101">
        <v>4211.9</v>
      </c>
      <c r="J822" s="178">
        <f t="shared" si="12"/>
        <v>63.04295764107169</v>
      </c>
    </row>
    <row r="823" spans="1:10" ht="16.5" customHeight="1">
      <c r="A823" s="99"/>
      <c r="B823" s="340"/>
      <c r="C823" s="290"/>
      <c r="D823" s="155" t="s">
        <v>262</v>
      </c>
      <c r="E823" s="100" t="s">
        <v>263</v>
      </c>
      <c r="F823" s="335" t="s">
        <v>1052</v>
      </c>
      <c r="G823" s="335"/>
      <c r="H823" s="101">
        <v>3458</v>
      </c>
      <c r="I823" s="101">
        <f>I824+I825+I826+I827</f>
        <v>1740.6</v>
      </c>
      <c r="J823" s="178">
        <f t="shared" si="12"/>
        <v>50.335454019664546</v>
      </c>
    </row>
    <row r="824" spans="1:10" ht="16.5" customHeight="1">
      <c r="A824" s="99"/>
      <c r="B824" s="340"/>
      <c r="C824" s="290"/>
      <c r="D824" s="156"/>
      <c r="E824" s="100" t="s">
        <v>866</v>
      </c>
      <c r="F824" s="335" t="s">
        <v>1053</v>
      </c>
      <c r="G824" s="335"/>
      <c r="H824" s="101">
        <v>1027</v>
      </c>
      <c r="I824" s="101">
        <v>466.18</v>
      </c>
      <c r="J824" s="178">
        <f t="shared" si="12"/>
        <v>45.39240506329114</v>
      </c>
    </row>
    <row r="825" spans="1:10" ht="16.5" customHeight="1">
      <c r="A825" s="99"/>
      <c r="B825" s="340"/>
      <c r="C825" s="290"/>
      <c r="D825" s="156"/>
      <c r="E825" s="100" t="s">
        <v>879</v>
      </c>
      <c r="F825" s="335" t="s">
        <v>1054</v>
      </c>
      <c r="G825" s="335"/>
      <c r="H825" s="101">
        <v>1056</v>
      </c>
      <c r="I825" s="101">
        <v>467.24</v>
      </c>
      <c r="J825" s="178">
        <f t="shared" si="12"/>
        <v>44.24621212121212</v>
      </c>
    </row>
    <row r="826" spans="1:10" ht="16.5" customHeight="1">
      <c r="A826" s="99"/>
      <c r="B826" s="340"/>
      <c r="C826" s="290"/>
      <c r="D826" s="156"/>
      <c r="E826" s="100" t="s">
        <v>882</v>
      </c>
      <c r="F826" s="335" t="s">
        <v>1055</v>
      </c>
      <c r="G826" s="335"/>
      <c r="H826" s="101">
        <v>284</v>
      </c>
      <c r="I826" s="101">
        <v>123.79</v>
      </c>
      <c r="J826" s="178">
        <f t="shared" si="12"/>
        <v>43.58802816901409</v>
      </c>
    </row>
    <row r="827" spans="1:10" ht="16.5" customHeight="1">
      <c r="A827" s="99"/>
      <c r="B827" s="340"/>
      <c r="C827" s="290"/>
      <c r="D827" s="156"/>
      <c r="E827" s="100" t="s">
        <v>884</v>
      </c>
      <c r="F827" s="335" t="s">
        <v>1056</v>
      </c>
      <c r="G827" s="335"/>
      <c r="H827" s="101">
        <v>1091</v>
      </c>
      <c r="I827" s="101">
        <v>683.39</v>
      </c>
      <c r="J827" s="178">
        <f t="shared" si="12"/>
        <v>62.638863428047664</v>
      </c>
    </row>
    <row r="828" spans="1:10" ht="16.5" customHeight="1">
      <c r="A828" s="99"/>
      <c r="B828" s="340"/>
      <c r="C828" s="290"/>
      <c r="D828" s="155" t="s">
        <v>237</v>
      </c>
      <c r="E828" s="100" t="s">
        <v>229</v>
      </c>
      <c r="F828" s="335" t="s">
        <v>430</v>
      </c>
      <c r="G828" s="335"/>
      <c r="H828" s="101">
        <v>500</v>
      </c>
      <c r="I828" s="101">
        <f>I829</f>
        <v>0</v>
      </c>
      <c r="J828" s="178">
        <f t="shared" si="12"/>
        <v>0</v>
      </c>
    </row>
    <row r="829" spans="1:10" ht="16.5" customHeight="1">
      <c r="A829" s="99"/>
      <c r="B829" s="340"/>
      <c r="C829" s="290"/>
      <c r="D829" s="156"/>
      <c r="E829" s="100" t="s">
        <v>882</v>
      </c>
      <c r="F829" s="335" t="s">
        <v>430</v>
      </c>
      <c r="G829" s="335"/>
      <c r="H829" s="101">
        <v>500</v>
      </c>
      <c r="I829" s="101">
        <v>0</v>
      </c>
      <c r="J829" s="178">
        <f t="shared" si="12"/>
        <v>0</v>
      </c>
    </row>
    <row r="830" spans="1:10" ht="16.5" customHeight="1">
      <c r="A830" s="99"/>
      <c r="B830" s="340"/>
      <c r="C830" s="290"/>
      <c r="D830" s="155" t="s">
        <v>272</v>
      </c>
      <c r="E830" s="100" t="s">
        <v>273</v>
      </c>
      <c r="F830" s="335" t="s">
        <v>1057</v>
      </c>
      <c r="G830" s="335"/>
      <c r="H830" s="101">
        <v>8775</v>
      </c>
      <c r="I830" s="101">
        <f>I831+I832+I833</f>
        <v>5072</v>
      </c>
      <c r="J830" s="178">
        <f t="shared" si="12"/>
        <v>57.800569800569804</v>
      </c>
    </row>
    <row r="831" spans="1:10" ht="16.5" customHeight="1">
      <c r="A831" s="99"/>
      <c r="B831" s="340"/>
      <c r="C831" s="290"/>
      <c r="D831" s="156"/>
      <c r="E831" s="100" t="s">
        <v>866</v>
      </c>
      <c r="F831" s="335" t="s">
        <v>1058</v>
      </c>
      <c r="G831" s="335"/>
      <c r="H831" s="101">
        <v>2136</v>
      </c>
      <c r="I831" s="101">
        <v>1602</v>
      </c>
      <c r="J831" s="178">
        <f t="shared" si="12"/>
        <v>75</v>
      </c>
    </row>
    <row r="832" spans="1:10" ht="16.5" customHeight="1">
      <c r="A832" s="99"/>
      <c r="B832" s="340"/>
      <c r="C832" s="290"/>
      <c r="D832" s="156"/>
      <c r="E832" s="100" t="s">
        <v>879</v>
      </c>
      <c r="F832" s="335" t="s">
        <v>1059</v>
      </c>
      <c r="G832" s="335"/>
      <c r="H832" s="101">
        <v>2455</v>
      </c>
      <c r="I832" s="101">
        <v>1900</v>
      </c>
      <c r="J832" s="178">
        <f t="shared" si="12"/>
        <v>77.39307535641548</v>
      </c>
    </row>
    <row r="833" spans="1:10" ht="16.5" customHeight="1">
      <c r="A833" s="99"/>
      <c r="B833" s="288"/>
      <c r="C833" s="289"/>
      <c r="D833" s="156"/>
      <c r="E833" s="100" t="s">
        <v>884</v>
      </c>
      <c r="F833" s="335" t="s">
        <v>1060</v>
      </c>
      <c r="G833" s="335"/>
      <c r="H833" s="101">
        <v>4184</v>
      </c>
      <c r="I833" s="101">
        <v>1570</v>
      </c>
      <c r="J833" s="178">
        <f t="shared" si="12"/>
        <v>37.523900573613766</v>
      </c>
    </row>
    <row r="834" spans="1:10" ht="16.5" customHeight="1">
      <c r="A834" s="99"/>
      <c r="B834" s="294" t="s">
        <v>1061</v>
      </c>
      <c r="C834" s="295"/>
      <c r="D834" s="152"/>
      <c r="E834" s="153" t="s">
        <v>1062</v>
      </c>
      <c r="F834" s="296" t="s">
        <v>1063</v>
      </c>
      <c r="G834" s="296"/>
      <c r="H834" s="154">
        <f>H835+H837+H841+H843+H846+H848+H850+H852+H854+H858+H860+H864+H866+H868+H873+H875+H877+H879+H881+H883+H885</f>
        <v>1563943</v>
      </c>
      <c r="I834" s="154">
        <f>I835+I837+I841+I843+I846+I848+I850+I852+I854+I858+I860+I864+I866+I868+I873+I875+I877+I879+I881+I883+I885</f>
        <v>951297.61</v>
      </c>
      <c r="J834" s="179">
        <f t="shared" si="12"/>
        <v>60.82687220697941</v>
      </c>
    </row>
    <row r="835" spans="1:10" ht="30" customHeight="1">
      <c r="A835" s="99"/>
      <c r="B835" s="342"/>
      <c r="C835" s="297"/>
      <c r="D835" s="155" t="s">
        <v>1064</v>
      </c>
      <c r="E835" s="100" t="s">
        <v>1065</v>
      </c>
      <c r="F835" s="335" t="s">
        <v>468</v>
      </c>
      <c r="G835" s="335"/>
      <c r="H835" s="101">
        <v>8000</v>
      </c>
      <c r="I835" s="101">
        <v>0</v>
      </c>
      <c r="J835" s="178">
        <f t="shared" si="12"/>
        <v>0</v>
      </c>
    </row>
    <row r="836" spans="1:10" ht="18.75" customHeight="1">
      <c r="A836" s="99"/>
      <c r="B836" s="340"/>
      <c r="C836" s="290"/>
      <c r="D836" s="156"/>
      <c r="E836" s="100" t="s">
        <v>1066</v>
      </c>
      <c r="F836" s="335" t="s">
        <v>468</v>
      </c>
      <c r="G836" s="335"/>
      <c r="H836" s="101">
        <v>8000</v>
      </c>
      <c r="I836" s="101">
        <v>0</v>
      </c>
      <c r="J836" s="178">
        <f t="shared" si="12"/>
        <v>0</v>
      </c>
    </row>
    <row r="837" spans="1:10" ht="15">
      <c r="A837" s="99"/>
      <c r="B837" s="340"/>
      <c r="C837" s="290"/>
      <c r="D837" s="155" t="s">
        <v>857</v>
      </c>
      <c r="E837" s="100" t="s">
        <v>858</v>
      </c>
      <c r="F837" s="335" t="s">
        <v>1067</v>
      </c>
      <c r="G837" s="335"/>
      <c r="H837" s="101">
        <v>50365</v>
      </c>
      <c r="I837" s="101">
        <v>22800</v>
      </c>
      <c r="J837" s="178">
        <f t="shared" si="12"/>
        <v>45.26953241338231</v>
      </c>
    </row>
    <row r="838" spans="1:10" ht="30">
      <c r="A838" s="99"/>
      <c r="B838" s="340"/>
      <c r="C838" s="290"/>
      <c r="D838" s="156"/>
      <c r="E838" s="100" t="s">
        <v>1068</v>
      </c>
      <c r="F838" s="335" t="s">
        <v>1069</v>
      </c>
      <c r="G838" s="335"/>
      <c r="H838" s="101">
        <v>3875</v>
      </c>
      <c r="I838" s="101">
        <v>0</v>
      </c>
      <c r="J838" s="178">
        <f t="shared" si="12"/>
        <v>0</v>
      </c>
    </row>
    <row r="839" spans="1:10" ht="30">
      <c r="A839" s="99"/>
      <c r="B839" s="340"/>
      <c r="C839" s="290"/>
      <c r="D839" s="156"/>
      <c r="E839" s="100" t="s">
        <v>1070</v>
      </c>
      <c r="F839" s="335" t="s">
        <v>1071</v>
      </c>
      <c r="G839" s="335"/>
      <c r="H839" s="101">
        <v>23245</v>
      </c>
      <c r="I839" s="101">
        <v>11400</v>
      </c>
      <c r="J839" s="178">
        <f t="shared" si="12"/>
        <v>49.042804904280494</v>
      </c>
    </row>
    <row r="840" spans="1:10" ht="30">
      <c r="A840" s="99"/>
      <c r="B840" s="340"/>
      <c r="C840" s="290"/>
      <c r="D840" s="156"/>
      <c r="E840" s="100" t="s">
        <v>1072</v>
      </c>
      <c r="F840" s="335" t="s">
        <v>1071</v>
      </c>
      <c r="G840" s="335"/>
      <c r="H840" s="101">
        <v>23245</v>
      </c>
      <c r="I840" s="101">
        <v>11400</v>
      </c>
      <c r="J840" s="178">
        <f t="shared" si="12"/>
        <v>49.042804904280494</v>
      </c>
    </row>
    <row r="841" spans="1:10" ht="16.5" customHeight="1">
      <c r="A841" s="99"/>
      <c r="B841" s="340"/>
      <c r="C841" s="290"/>
      <c r="D841" s="155" t="s">
        <v>249</v>
      </c>
      <c r="E841" s="100" t="s">
        <v>250</v>
      </c>
      <c r="F841" s="335" t="s">
        <v>1049</v>
      </c>
      <c r="G841" s="335"/>
      <c r="H841" s="101">
        <v>5100</v>
      </c>
      <c r="I841" s="101">
        <v>1966.11</v>
      </c>
      <c r="J841" s="178">
        <f aca="true" t="shared" si="13" ref="J841:J903">I841/H841%</f>
        <v>38.55117647058823</v>
      </c>
    </row>
    <row r="842" spans="1:10" ht="16.5" customHeight="1">
      <c r="A842" s="183"/>
      <c r="B842" s="291"/>
      <c r="C842" s="292"/>
      <c r="D842" s="50"/>
      <c r="E842" s="53" t="s">
        <v>1073</v>
      </c>
      <c r="F842" s="293" t="s">
        <v>1049</v>
      </c>
      <c r="G842" s="293"/>
      <c r="H842" s="110">
        <v>5100</v>
      </c>
      <c r="I842" s="110">
        <v>1966.11</v>
      </c>
      <c r="J842" s="191">
        <f t="shared" si="13"/>
        <v>38.55117647058823</v>
      </c>
    </row>
    <row r="843" spans="1:10" ht="16.5" customHeight="1">
      <c r="A843" s="185"/>
      <c r="B843" s="326"/>
      <c r="C843" s="287"/>
      <c r="D843" s="166" t="s">
        <v>253</v>
      </c>
      <c r="E843" s="115" t="s">
        <v>254</v>
      </c>
      <c r="F843" s="348" t="s">
        <v>1074</v>
      </c>
      <c r="G843" s="348"/>
      <c r="H843" s="116">
        <v>845640</v>
      </c>
      <c r="I843" s="116">
        <v>466395.44</v>
      </c>
      <c r="J843" s="189">
        <f t="shared" si="13"/>
        <v>55.152953975687055</v>
      </c>
    </row>
    <row r="844" spans="1:10" ht="20.25" customHeight="1">
      <c r="A844" s="99"/>
      <c r="B844" s="340"/>
      <c r="C844" s="290"/>
      <c r="D844" s="156"/>
      <c r="E844" s="100" t="s">
        <v>1075</v>
      </c>
      <c r="F844" s="335" t="s">
        <v>1076</v>
      </c>
      <c r="G844" s="335"/>
      <c r="H844" s="101">
        <v>10096</v>
      </c>
      <c r="I844" s="101">
        <v>5580</v>
      </c>
      <c r="J844" s="178">
        <f t="shared" si="13"/>
        <v>55.26941362916007</v>
      </c>
    </row>
    <row r="845" spans="1:10" ht="16.5" customHeight="1">
      <c r="A845" s="99"/>
      <c r="B845" s="340"/>
      <c r="C845" s="290"/>
      <c r="D845" s="156"/>
      <c r="E845" s="100" t="s">
        <v>1073</v>
      </c>
      <c r="F845" s="335" t="s">
        <v>1077</v>
      </c>
      <c r="G845" s="335"/>
      <c r="H845" s="101">
        <v>835544</v>
      </c>
      <c r="I845" s="101">
        <v>460815.44</v>
      </c>
      <c r="J845" s="178">
        <f t="shared" si="13"/>
        <v>55.15154677671074</v>
      </c>
    </row>
    <row r="846" spans="1:10" ht="16.5" customHeight="1">
      <c r="A846" s="99"/>
      <c r="B846" s="340"/>
      <c r="C846" s="290"/>
      <c r="D846" s="155" t="s">
        <v>256</v>
      </c>
      <c r="E846" s="100" t="s">
        <v>257</v>
      </c>
      <c r="F846" s="335" t="s">
        <v>1078</v>
      </c>
      <c r="G846" s="335"/>
      <c r="H846" s="101">
        <v>71746</v>
      </c>
      <c r="I846" s="101">
        <v>71745.8</v>
      </c>
      <c r="J846" s="178">
        <f t="shared" si="13"/>
        <v>99.9997212388147</v>
      </c>
    </row>
    <row r="847" spans="1:10" ht="16.5" customHeight="1">
      <c r="A847" s="99"/>
      <c r="B847" s="340"/>
      <c r="C847" s="290"/>
      <c r="D847" s="156"/>
      <c r="E847" s="100" t="s">
        <v>1073</v>
      </c>
      <c r="F847" s="335" t="s">
        <v>1078</v>
      </c>
      <c r="G847" s="335"/>
      <c r="H847" s="101">
        <v>71746</v>
      </c>
      <c r="I847" s="101">
        <v>71745.8</v>
      </c>
      <c r="J847" s="178">
        <f t="shared" si="13"/>
        <v>99.9997212388147</v>
      </c>
    </row>
    <row r="848" spans="1:10" ht="16.5" customHeight="1">
      <c r="A848" s="99"/>
      <c r="B848" s="340"/>
      <c r="C848" s="290"/>
      <c r="D848" s="155" t="s">
        <v>259</v>
      </c>
      <c r="E848" s="100" t="s">
        <v>260</v>
      </c>
      <c r="F848" s="335" t="s">
        <v>1079</v>
      </c>
      <c r="G848" s="335"/>
      <c r="H848" s="101">
        <v>144736</v>
      </c>
      <c r="I848" s="101">
        <v>82309.09</v>
      </c>
      <c r="J848" s="178">
        <f t="shared" si="13"/>
        <v>56.86842941631661</v>
      </c>
    </row>
    <row r="849" spans="1:10" ht="16.5" customHeight="1">
      <c r="A849" s="99"/>
      <c r="B849" s="340"/>
      <c r="C849" s="290"/>
      <c r="D849" s="156"/>
      <c r="E849" s="100" t="s">
        <v>1073</v>
      </c>
      <c r="F849" s="335" t="s">
        <v>1079</v>
      </c>
      <c r="G849" s="335"/>
      <c r="H849" s="101">
        <v>144736</v>
      </c>
      <c r="I849" s="101">
        <v>82309.09</v>
      </c>
      <c r="J849" s="178">
        <f t="shared" si="13"/>
        <v>56.86842941631661</v>
      </c>
    </row>
    <row r="850" spans="1:10" ht="16.5" customHeight="1">
      <c r="A850" s="99"/>
      <c r="B850" s="340"/>
      <c r="C850" s="290"/>
      <c r="D850" s="155" t="s">
        <v>262</v>
      </c>
      <c r="E850" s="100" t="s">
        <v>263</v>
      </c>
      <c r="F850" s="335" t="s">
        <v>1080</v>
      </c>
      <c r="G850" s="335"/>
      <c r="H850" s="101">
        <v>23417</v>
      </c>
      <c r="I850" s="101">
        <v>12569.36</v>
      </c>
      <c r="J850" s="178">
        <f t="shared" si="13"/>
        <v>53.67621813212624</v>
      </c>
    </row>
    <row r="851" spans="1:10" ht="16.5" customHeight="1">
      <c r="A851" s="99"/>
      <c r="B851" s="340"/>
      <c r="C851" s="290"/>
      <c r="D851" s="156"/>
      <c r="E851" s="100" t="s">
        <v>1073</v>
      </c>
      <c r="F851" s="335" t="s">
        <v>1080</v>
      </c>
      <c r="G851" s="335"/>
      <c r="H851" s="101">
        <v>23417</v>
      </c>
      <c r="I851" s="101">
        <v>12569.36</v>
      </c>
      <c r="J851" s="178">
        <f t="shared" si="13"/>
        <v>53.67621813212624</v>
      </c>
    </row>
    <row r="852" spans="1:10" ht="16.5" customHeight="1">
      <c r="A852" s="99"/>
      <c r="B852" s="340"/>
      <c r="C852" s="290"/>
      <c r="D852" s="155" t="s">
        <v>317</v>
      </c>
      <c r="E852" s="100" t="s">
        <v>318</v>
      </c>
      <c r="F852" s="335" t="s">
        <v>428</v>
      </c>
      <c r="G852" s="335"/>
      <c r="H852" s="101">
        <v>2200</v>
      </c>
      <c r="I852" s="101">
        <v>1106</v>
      </c>
      <c r="J852" s="178">
        <f t="shared" si="13"/>
        <v>50.27272727272727</v>
      </c>
    </row>
    <row r="853" spans="1:10" ht="16.5" customHeight="1">
      <c r="A853" s="99"/>
      <c r="B853" s="340"/>
      <c r="C853" s="290"/>
      <c r="D853" s="156"/>
      <c r="E853" s="100" t="s">
        <v>1073</v>
      </c>
      <c r="F853" s="335" t="s">
        <v>428</v>
      </c>
      <c r="G853" s="335"/>
      <c r="H853" s="101">
        <v>2200</v>
      </c>
      <c r="I853" s="101">
        <v>1106</v>
      </c>
      <c r="J853" s="178">
        <f t="shared" si="13"/>
        <v>50.27272727272727</v>
      </c>
    </row>
    <row r="854" spans="1:10" ht="16.5" customHeight="1">
      <c r="A854" s="99"/>
      <c r="B854" s="340"/>
      <c r="C854" s="290"/>
      <c r="D854" s="155" t="s">
        <v>237</v>
      </c>
      <c r="E854" s="100" t="s">
        <v>229</v>
      </c>
      <c r="F854" s="335" t="s">
        <v>1130</v>
      </c>
      <c r="G854" s="335"/>
      <c r="H854" s="101">
        <v>123415</v>
      </c>
      <c r="I854" s="101">
        <f>I855+I857</f>
        <v>105609.09999999999</v>
      </c>
      <c r="J854" s="178">
        <f t="shared" si="13"/>
        <v>85.57233723615442</v>
      </c>
    </row>
    <row r="855" spans="1:10" ht="16.5" customHeight="1">
      <c r="A855" s="99"/>
      <c r="B855" s="340"/>
      <c r="C855" s="290"/>
      <c r="D855" s="156"/>
      <c r="E855" s="100" t="s">
        <v>1073</v>
      </c>
      <c r="F855" s="335" t="s">
        <v>1131</v>
      </c>
      <c r="G855" s="335"/>
      <c r="H855" s="101">
        <v>98681</v>
      </c>
      <c r="I855" s="101">
        <v>81246.4</v>
      </c>
      <c r="J855" s="178">
        <f t="shared" si="13"/>
        <v>82.33236387957155</v>
      </c>
    </row>
    <row r="856" spans="1:10" ht="16.5" customHeight="1">
      <c r="A856" s="99"/>
      <c r="B856" s="3"/>
      <c r="C856" s="4"/>
      <c r="D856" s="156"/>
      <c r="E856" s="100" t="s">
        <v>55</v>
      </c>
      <c r="F856" s="101"/>
      <c r="G856" s="101"/>
      <c r="H856" s="101"/>
      <c r="I856" s="101">
        <v>74792.04</v>
      </c>
      <c r="J856" s="178"/>
    </row>
    <row r="857" spans="1:10" ht="16.5" customHeight="1">
      <c r="A857" s="99"/>
      <c r="B857" s="340"/>
      <c r="C857" s="290"/>
      <c r="D857" s="156"/>
      <c r="E857" s="100" t="s">
        <v>743</v>
      </c>
      <c r="F857" s="335" t="s">
        <v>1133</v>
      </c>
      <c r="G857" s="335"/>
      <c r="H857" s="101">
        <v>24734</v>
      </c>
      <c r="I857" s="101">
        <v>24362.7</v>
      </c>
      <c r="J857" s="178">
        <f t="shared" si="13"/>
        <v>98.49882752486457</v>
      </c>
    </row>
    <row r="858" spans="1:10" ht="16.5" customHeight="1">
      <c r="A858" s="99"/>
      <c r="B858" s="340"/>
      <c r="C858" s="290"/>
      <c r="D858" s="155" t="s">
        <v>1134</v>
      </c>
      <c r="E858" s="100" t="s">
        <v>1135</v>
      </c>
      <c r="F858" s="335" t="s">
        <v>1136</v>
      </c>
      <c r="G858" s="335"/>
      <c r="H858" s="101">
        <v>103950</v>
      </c>
      <c r="I858" s="101">
        <v>55680.8</v>
      </c>
      <c r="J858" s="178">
        <f t="shared" si="13"/>
        <v>53.56498316498317</v>
      </c>
    </row>
    <row r="859" spans="1:10" ht="16.5" customHeight="1">
      <c r="A859" s="99"/>
      <c r="B859" s="340"/>
      <c r="C859" s="290"/>
      <c r="D859" s="156"/>
      <c r="E859" s="100" t="s">
        <v>1073</v>
      </c>
      <c r="F859" s="335" t="s">
        <v>1136</v>
      </c>
      <c r="G859" s="335"/>
      <c r="H859" s="101">
        <v>103950</v>
      </c>
      <c r="I859" s="101">
        <v>55680.8</v>
      </c>
      <c r="J859" s="178">
        <f t="shared" si="13"/>
        <v>53.56498316498317</v>
      </c>
    </row>
    <row r="860" spans="1:10" ht="16.5" customHeight="1">
      <c r="A860" s="99"/>
      <c r="B860" s="340"/>
      <c r="C860" s="290"/>
      <c r="D860" s="155" t="s">
        <v>449</v>
      </c>
      <c r="E860" s="100" t="s">
        <v>450</v>
      </c>
      <c r="F860" s="335" t="s">
        <v>1137</v>
      </c>
      <c r="G860" s="335"/>
      <c r="H860" s="101">
        <v>58895</v>
      </c>
      <c r="I860" s="101">
        <f>I861+I862+I863</f>
        <v>37318.270000000004</v>
      </c>
      <c r="J860" s="178">
        <f t="shared" si="13"/>
        <v>63.364071652941675</v>
      </c>
    </row>
    <row r="861" spans="1:10" ht="16.5" customHeight="1">
      <c r="A861" s="99"/>
      <c r="B861" s="340"/>
      <c r="C861" s="290"/>
      <c r="D861" s="156"/>
      <c r="E861" s="100" t="s">
        <v>1073</v>
      </c>
      <c r="F861" s="335" t="s">
        <v>1138</v>
      </c>
      <c r="G861" s="335"/>
      <c r="H861" s="101">
        <v>24820</v>
      </c>
      <c r="I861" s="101">
        <v>14552.9</v>
      </c>
      <c r="J861" s="178">
        <f t="shared" si="13"/>
        <v>58.633763094278805</v>
      </c>
    </row>
    <row r="862" spans="1:10" ht="16.5" customHeight="1">
      <c r="A862" s="99"/>
      <c r="B862" s="340"/>
      <c r="C862" s="290"/>
      <c r="D862" s="156"/>
      <c r="E862" s="100" t="s">
        <v>1139</v>
      </c>
      <c r="F862" s="335" t="s">
        <v>342</v>
      </c>
      <c r="G862" s="335"/>
      <c r="H862" s="101">
        <v>5000</v>
      </c>
      <c r="I862" s="101">
        <v>4743.29</v>
      </c>
      <c r="J862" s="178">
        <f t="shared" si="13"/>
        <v>94.8658</v>
      </c>
    </row>
    <row r="863" spans="1:10" ht="16.5" customHeight="1">
      <c r="A863" s="99"/>
      <c r="B863" s="340"/>
      <c r="C863" s="290"/>
      <c r="D863" s="23"/>
      <c r="E863" s="100" t="s">
        <v>1132</v>
      </c>
      <c r="F863" s="335" t="s">
        <v>1140</v>
      </c>
      <c r="G863" s="335"/>
      <c r="H863" s="101">
        <v>29075</v>
      </c>
      <c r="I863" s="101">
        <v>18022.08</v>
      </c>
      <c r="J863" s="178">
        <f t="shared" si="13"/>
        <v>61.98479793637146</v>
      </c>
    </row>
    <row r="864" spans="1:10" ht="16.5" customHeight="1">
      <c r="A864" s="99"/>
      <c r="B864" s="3"/>
      <c r="C864" s="30"/>
      <c r="D864" s="24">
        <v>4270</v>
      </c>
      <c r="E864" s="20" t="s">
        <v>332</v>
      </c>
      <c r="F864" s="101"/>
      <c r="G864" s="101"/>
      <c r="H864" s="101">
        <v>250</v>
      </c>
      <c r="I864" s="101">
        <v>0</v>
      </c>
      <c r="J864" s="178">
        <f t="shared" si="13"/>
        <v>0</v>
      </c>
    </row>
    <row r="865" spans="1:10" ht="16.5" customHeight="1">
      <c r="A865" s="99"/>
      <c r="B865" s="3"/>
      <c r="C865" s="4"/>
      <c r="D865" s="25"/>
      <c r="E865" s="100" t="s">
        <v>1466</v>
      </c>
      <c r="F865" s="101"/>
      <c r="G865" s="101"/>
      <c r="H865" s="101">
        <v>250</v>
      </c>
      <c r="I865" s="101">
        <v>0</v>
      </c>
      <c r="J865" s="178">
        <f t="shared" si="13"/>
        <v>0</v>
      </c>
    </row>
    <row r="866" spans="1:10" ht="16.5" customHeight="1">
      <c r="A866" s="99"/>
      <c r="B866" s="340"/>
      <c r="C866" s="290"/>
      <c r="D866" s="155" t="s">
        <v>267</v>
      </c>
      <c r="E866" s="100" t="s">
        <v>268</v>
      </c>
      <c r="F866" s="335" t="s">
        <v>678</v>
      </c>
      <c r="G866" s="335"/>
      <c r="H866" s="101">
        <v>1800</v>
      </c>
      <c r="I866" s="101">
        <v>0</v>
      </c>
      <c r="J866" s="178">
        <f t="shared" si="13"/>
        <v>0</v>
      </c>
    </row>
    <row r="867" spans="1:10" ht="16.5" customHeight="1">
      <c r="A867" s="99"/>
      <c r="B867" s="340"/>
      <c r="C867" s="290"/>
      <c r="D867" s="156"/>
      <c r="E867" s="100" t="s">
        <v>1073</v>
      </c>
      <c r="F867" s="335" t="s">
        <v>678</v>
      </c>
      <c r="G867" s="335"/>
      <c r="H867" s="101">
        <v>1800</v>
      </c>
      <c r="I867" s="101">
        <v>0</v>
      </c>
      <c r="J867" s="178">
        <f t="shared" si="13"/>
        <v>0</v>
      </c>
    </row>
    <row r="868" spans="1:10" ht="16.5" customHeight="1">
      <c r="A868" s="99"/>
      <c r="B868" s="340"/>
      <c r="C868" s="290"/>
      <c r="D868" s="155" t="s">
        <v>242</v>
      </c>
      <c r="E868" s="100" t="s">
        <v>243</v>
      </c>
      <c r="F868" s="335" t="s">
        <v>476</v>
      </c>
      <c r="G868" s="335"/>
      <c r="H868" s="101">
        <v>26480</v>
      </c>
      <c r="I868" s="101">
        <f>I869+I870+I871+I872</f>
        <v>24433.75</v>
      </c>
      <c r="J868" s="178">
        <f t="shared" si="13"/>
        <v>92.27246978851963</v>
      </c>
    </row>
    <row r="869" spans="1:10" ht="16.5" customHeight="1">
      <c r="A869" s="99"/>
      <c r="B869" s="340"/>
      <c r="C869" s="290"/>
      <c r="D869" s="156"/>
      <c r="E869" s="100" t="s">
        <v>1073</v>
      </c>
      <c r="F869" s="335" t="s">
        <v>349</v>
      </c>
      <c r="G869" s="335"/>
      <c r="H869" s="101">
        <v>22000</v>
      </c>
      <c r="I869" s="101">
        <v>20991.37</v>
      </c>
      <c r="J869" s="178">
        <f t="shared" si="13"/>
        <v>95.41531818181818</v>
      </c>
    </row>
    <row r="870" spans="1:10" ht="16.5" customHeight="1">
      <c r="A870" s="99"/>
      <c r="B870" s="340"/>
      <c r="C870" s="290"/>
      <c r="D870" s="156"/>
      <c r="E870" s="100" t="s">
        <v>1139</v>
      </c>
      <c r="F870" s="335" t="s">
        <v>384</v>
      </c>
      <c r="G870" s="335"/>
      <c r="H870" s="101">
        <v>707</v>
      </c>
      <c r="I870" s="101">
        <v>163.83</v>
      </c>
      <c r="J870" s="178">
        <f t="shared" si="13"/>
        <v>23.172560113154173</v>
      </c>
    </row>
    <row r="871" spans="1:10" ht="16.5" customHeight="1">
      <c r="A871" s="99"/>
      <c r="B871" s="3"/>
      <c r="C871" s="4"/>
      <c r="D871" s="156"/>
      <c r="E871" s="100" t="s">
        <v>693</v>
      </c>
      <c r="F871" s="101"/>
      <c r="G871" s="101"/>
      <c r="H871" s="101">
        <v>2773</v>
      </c>
      <c r="I871" s="101">
        <v>2467.25</v>
      </c>
      <c r="J871" s="178">
        <f t="shared" si="13"/>
        <v>88.97403534078614</v>
      </c>
    </row>
    <row r="872" spans="1:10" ht="16.5" customHeight="1">
      <c r="A872" s="183"/>
      <c r="B872" s="145"/>
      <c r="C872" s="146"/>
      <c r="D872" s="50"/>
      <c r="E872" s="53" t="s">
        <v>694</v>
      </c>
      <c r="F872" s="110"/>
      <c r="G872" s="110"/>
      <c r="H872" s="110">
        <v>1000</v>
      </c>
      <c r="I872" s="110">
        <v>811.3</v>
      </c>
      <c r="J872" s="191">
        <f t="shared" si="13"/>
        <v>81.13</v>
      </c>
    </row>
    <row r="873" spans="1:10" ht="16.5" customHeight="1">
      <c r="A873" s="185"/>
      <c r="B873" s="326"/>
      <c r="C873" s="287"/>
      <c r="D873" s="166" t="s">
        <v>550</v>
      </c>
      <c r="E873" s="115" t="s">
        <v>551</v>
      </c>
      <c r="F873" s="348" t="s">
        <v>238</v>
      </c>
      <c r="G873" s="348"/>
      <c r="H873" s="116">
        <v>1300</v>
      </c>
      <c r="I873" s="116">
        <v>653.28</v>
      </c>
      <c r="J873" s="189">
        <f t="shared" si="13"/>
        <v>50.25230769230769</v>
      </c>
    </row>
    <row r="874" spans="1:10" ht="16.5" customHeight="1">
      <c r="A874" s="99"/>
      <c r="B874" s="340"/>
      <c r="C874" s="290"/>
      <c r="D874" s="156"/>
      <c r="E874" s="100" t="s">
        <v>1073</v>
      </c>
      <c r="F874" s="335" t="s">
        <v>238</v>
      </c>
      <c r="G874" s="335"/>
      <c r="H874" s="101">
        <v>1300</v>
      </c>
      <c r="I874" s="101">
        <v>653.28</v>
      </c>
      <c r="J874" s="178">
        <f t="shared" si="13"/>
        <v>50.25230769230769</v>
      </c>
    </row>
    <row r="875" spans="1:10" ht="30">
      <c r="A875" s="99"/>
      <c r="B875" s="340"/>
      <c r="C875" s="290"/>
      <c r="D875" s="155" t="s">
        <v>522</v>
      </c>
      <c r="E875" s="100" t="s">
        <v>523</v>
      </c>
      <c r="F875" s="335" t="s">
        <v>1141</v>
      </c>
      <c r="G875" s="335"/>
      <c r="H875" s="101">
        <v>3070</v>
      </c>
      <c r="I875" s="101">
        <v>1392.97</v>
      </c>
      <c r="J875" s="178">
        <f t="shared" si="13"/>
        <v>45.373615635179156</v>
      </c>
    </row>
    <row r="876" spans="1:10" ht="16.5" customHeight="1">
      <c r="A876" s="99"/>
      <c r="B876" s="340"/>
      <c r="C876" s="290"/>
      <c r="D876" s="23"/>
      <c r="E876" s="100" t="s">
        <v>1073</v>
      </c>
      <c r="F876" s="335" t="s">
        <v>1141</v>
      </c>
      <c r="G876" s="335"/>
      <c r="H876" s="101">
        <v>3070</v>
      </c>
      <c r="I876" s="101">
        <v>1392.97</v>
      </c>
      <c r="J876" s="178">
        <f t="shared" si="13"/>
        <v>45.373615635179156</v>
      </c>
    </row>
    <row r="877" spans="1:10" ht="31.5" customHeight="1">
      <c r="A877" s="99"/>
      <c r="B877" s="3"/>
      <c r="C877" s="30"/>
      <c r="D877" s="24">
        <v>4400</v>
      </c>
      <c r="E877" s="20" t="s">
        <v>695</v>
      </c>
      <c r="F877" s="101"/>
      <c r="G877" s="101"/>
      <c r="H877" s="101">
        <v>1293</v>
      </c>
      <c r="I877" s="101">
        <v>646.5</v>
      </c>
      <c r="J877" s="178">
        <f t="shared" si="13"/>
        <v>50</v>
      </c>
    </row>
    <row r="878" spans="1:10" ht="16.5" customHeight="1">
      <c r="A878" s="99"/>
      <c r="B878" s="3"/>
      <c r="C878" s="4"/>
      <c r="D878" s="25"/>
      <c r="E878" s="100" t="s">
        <v>1139</v>
      </c>
      <c r="F878" s="101"/>
      <c r="G878" s="101"/>
      <c r="H878" s="101">
        <v>1293</v>
      </c>
      <c r="I878" s="101">
        <v>646.5</v>
      </c>
      <c r="J878" s="178">
        <f t="shared" si="13"/>
        <v>50</v>
      </c>
    </row>
    <row r="879" spans="1:10" ht="16.5" customHeight="1">
      <c r="A879" s="99"/>
      <c r="B879" s="340"/>
      <c r="C879" s="290"/>
      <c r="D879" s="155" t="s">
        <v>346</v>
      </c>
      <c r="E879" s="100" t="s">
        <v>347</v>
      </c>
      <c r="F879" s="335" t="s">
        <v>348</v>
      </c>
      <c r="G879" s="335"/>
      <c r="H879" s="101">
        <v>100</v>
      </c>
      <c r="I879" s="101">
        <v>39.4</v>
      </c>
      <c r="J879" s="178">
        <f t="shared" si="13"/>
        <v>39.4</v>
      </c>
    </row>
    <row r="880" spans="1:10" ht="16.5" customHeight="1">
      <c r="A880" s="99"/>
      <c r="B880" s="340"/>
      <c r="C880" s="290"/>
      <c r="D880" s="156"/>
      <c r="E880" s="100" t="s">
        <v>1073</v>
      </c>
      <c r="F880" s="335" t="s">
        <v>348</v>
      </c>
      <c r="G880" s="335"/>
      <c r="H880" s="101">
        <v>100</v>
      </c>
      <c r="I880" s="101">
        <v>39.4</v>
      </c>
      <c r="J880" s="178">
        <f t="shared" si="13"/>
        <v>39.4</v>
      </c>
    </row>
    <row r="881" spans="1:10" ht="16.5" customHeight="1">
      <c r="A881" s="99"/>
      <c r="B881" s="340"/>
      <c r="C881" s="290"/>
      <c r="D881" s="155" t="s">
        <v>217</v>
      </c>
      <c r="E881" s="100" t="s">
        <v>218</v>
      </c>
      <c r="F881" s="335" t="s">
        <v>1142</v>
      </c>
      <c r="G881" s="335"/>
      <c r="H881" s="101">
        <v>3220</v>
      </c>
      <c r="I881" s="101">
        <v>781.74</v>
      </c>
      <c r="J881" s="178">
        <f t="shared" si="13"/>
        <v>24.277639751552794</v>
      </c>
    </row>
    <row r="882" spans="1:10" ht="16.5" customHeight="1">
      <c r="A882" s="99"/>
      <c r="B882" s="340"/>
      <c r="C882" s="290"/>
      <c r="D882" s="156"/>
      <c r="E882" s="100" t="s">
        <v>1073</v>
      </c>
      <c r="F882" s="335" t="s">
        <v>1142</v>
      </c>
      <c r="G882" s="335"/>
      <c r="H882" s="101">
        <v>3220</v>
      </c>
      <c r="I882" s="101">
        <v>781.74</v>
      </c>
      <c r="J882" s="178">
        <f t="shared" si="13"/>
        <v>24.277639751552794</v>
      </c>
    </row>
    <row r="883" spans="1:10" ht="16.5" customHeight="1">
      <c r="A883" s="99"/>
      <c r="B883" s="340"/>
      <c r="C883" s="290"/>
      <c r="D883" s="155" t="s">
        <v>272</v>
      </c>
      <c r="E883" s="100" t="s">
        <v>273</v>
      </c>
      <c r="F883" s="335" t="s">
        <v>1143</v>
      </c>
      <c r="G883" s="335"/>
      <c r="H883" s="101">
        <v>68466</v>
      </c>
      <c r="I883" s="101">
        <v>51350</v>
      </c>
      <c r="J883" s="178">
        <f t="shared" si="13"/>
        <v>75.00073028948675</v>
      </c>
    </row>
    <row r="884" spans="1:10" ht="16.5" customHeight="1">
      <c r="A884" s="99"/>
      <c r="B884" s="336"/>
      <c r="C884" s="289"/>
      <c r="D884" s="23"/>
      <c r="E884" s="100" t="s">
        <v>1073</v>
      </c>
      <c r="F884" s="335" t="s">
        <v>1143</v>
      </c>
      <c r="G884" s="335"/>
      <c r="H884" s="101">
        <v>68466</v>
      </c>
      <c r="I884" s="101">
        <v>51350</v>
      </c>
      <c r="J884" s="178">
        <f t="shared" si="13"/>
        <v>75.00073028948675</v>
      </c>
    </row>
    <row r="885" spans="1:10" ht="16.5" customHeight="1">
      <c r="A885" s="99"/>
      <c r="B885" s="18"/>
      <c r="C885" s="19"/>
      <c r="D885" s="24">
        <v>6059</v>
      </c>
      <c r="E885" s="20" t="s">
        <v>353</v>
      </c>
      <c r="F885" s="101"/>
      <c r="G885" s="101"/>
      <c r="H885" s="101">
        <v>20500</v>
      </c>
      <c r="I885" s="101">
        <v>14500</v>
      </c>
      <c r="J885" s="178">
        <f t="shared" si="13"/>
        <v>70.73170731707317</v>
      </c>
    </row>
    <row r="886" spans="1:10" ht="16.5" customHeight="1">
      <c r="A886" s="99"/>
      <c r="B886" s="18"/>
      <c r="C886" s="17"/>
      <c r="D886" s="25"/>
      <c r="E886" s="100" t="s">
        <v>744</v>
      </c>
      <c r="F886" s="101"/>
      <c r="G886" s="101"/>
      <c r="H886" s="101">
        <v>20500</v>
      </c>
      <c r="I886" s="101">
        <v>14500</v>
      </c>
      <c r="J886" s="178">
        <f t="shared" si="13"/>
        <v>70.73170731707317</v>
      </c>
    </row>
    <row r="887" spans="1:10" ht="16.5" customHeight="1">
      <c r="A887" s="99"/>
      <c r="B887" s="294" t="s">
        <v>1144</v>
      </c>
      <c r="C887" s="295"/>
      <c r="D887" s="152"/>
      <c r="E887" s="153" t="s">
        <v>1145</v>
      </c>
      <c r="F887" s="296" t="s">
        <v>1146</v>
      </c>
      <c r="G887" s="296"/>
      <c r="H887" s="154">
        <f>H888+H890+H894+H897+H900+H903+H906+H910+H912+H914+H916+H918+H921+H923+H925+H927+H929+H932+H934</f>
        <v>2422193</v>
      </c>
      <c r="I887" s="154">
        <f>I888+I890+I894+I897+I900+I903+I906+I910+I912+I914+I916+I918+I921+I923+I925+I927+I929+I932+I934</f>
        <v>882181.8799999999</v>
      </c>
      <c r="J887" s="179">
        <f t="shared" si="13"/>
        <v>36.42079223249344</v>
      </c>
    </row>
    <row r="888" spans="1:10" ht="16.5" customHeight="1">
      <c r="A888" s="99"/>
      <c r="B888" s="342"/>
      <c r="C888" s="297"/>
      <c r="D888" s="155" t="s">
        <v>249</v>
      </c>
      <c r="E888" s="100" t="s">
        <v>250</v>
      </c>
      <c r="F888" s="335" t="s">
        <v>1147</v>
      </c>
      <c r="G888" s="335"/>
      <c r="H888" s="101">
        <v>65923</v>
      </c>
      <c r="I888" s="101">
        <v>26831.17</v>
      </c>
      <c r="J888" s="178">
        <f t="shared" si="13"/>
        <v>40.700772112919616</v>
      </c>
    </row>
    <row r="889" spans="1:10" ht="16.5" customHeight="1">
      <c r="A889" s="99"/>
      <c r="B889" s="340"/>
      <c r="C889" s="290"/>
      <c r="D889" s="156"/>
      <c r="E889" s="100" t="s">
        <v>1148</v>
      </c>
      <c r="F889" s="335" t="s">
        <v>1147</v>
      </c>
      <c r="G889" s="335"/>
      <c r="H889" s="101">
        <v>65923</v>
      </c>
      <c r="I889" s="101">
        <v>26831.17</v>
      </c>
      <c r="J889" s="178">
        <f t="shared" si="13"/>
        <v>40.700772112919616</v>
      </c>
    </row>
    <row r="890" spans="1:10" ht="16.5" customHeight="1">
      <c r="A890" s="99"/>
      <c r="B890" s="340"/>
      <c r="C890" s="290"/>
      <c r="D890" s="155" t="s">
        <v>253</v>
      </c>
      <c r="E890" s="100" t="s">
        <v>254</v>
      </c>
      <c r="F890" s="335" t="s">
        <v>1149</v>
      </c>
      <c r="G890" s="335"/>
      <c r="H890" s="101">
        <v>865240</v>
      </c>
      <c r="I890" s="101">
        <f>I891+I892+I893</f>
        <v>520231.71</v>
      </c>
      <c r="J890" s="178">
        <f t="shared" si="13"/>
        <v>60.12571194119551</v>
      </c>
    </row>
    <row r="891" spans="1:10" ht="16.5" customHeight="1">
      <c r="A891" s="99"/>
      <c r="B891" s="340"/>
      <c r="C891" s="290"/>
      <c r="D891" s="156"/>
      <c r="E891" s="100" t="s">
        <v>1150</v>
      </c>
      <c r="F891" s="335" t="s">
        <v>1151</v>
      </c>
      <c r="G891" s="335"/>
      <c r="H891" s="101">
        <v>129000</v>
      </c>
      <c r="I891" s="101">
        <v>66441.76</v>
      </c>
      <c r="J891" s="178">
        <f t="shared" si="13"/>
        <v>51.50524031007752</v>
      </c>
    </row>
    <row r="892" spans="1:10" ht="30">
      <c r="A892" s="99"/>
      <c r="B892" s="340"/>
      <c r="C892" s="290"/>
      <c r="D892" s="156"/>
      <c r="E892" s="100" t="s">
        <v>1152</v>
      </c>
      <c r="F892" s="335" t="s">
        <v>1153</v>
      </c>
      <c r="G892" s="335"/>
      <c r="H892" s="101">
        <v>9083</v>
      </c>
      <c r="I892" s="101">
        <v>0</v>
      </c>
      <c r="J892" s="178">
        <f t="shared" si="13"/>
        <v>0</v>
      </c>
    </row>
    <row r="893" spans="1:10" ht="16.5" customHeight="1">
      <c r="A893" s="99"/>
      <c r="B893" s="340"/>
      <c r="C893" s="290"/>
      <c r="D893" s="156"/>
      <c r="E893" s="100" t="s">
        <v>1148</v>
      </c>
      <c r="F893" s="335" t="s">
        <v>1154</v>
      </c>
      <c r="G893" s="335"/>
      <c r="H893" s="101">
        <v>727157</v>
      </c>
      <c r="I893" s="101">
        <v>453789.95</v>
      </c>
      <c r="J893" s="178">
        <f t="shared" si="13"/>
        <v>62.40604848746557</v>
      </c>
    </row>
    <row r="894" spans="1:10" ht="16.5" customHeight="1">
      <c r="A894" s="99"/>
      <c r="B894" s="340"/>
      <c r="C894" s="290"/>
      <c r="D894" s="155" t="s">
        <v>256</v>
      </c>
      <c r="E894" s="100" t="s">
        <v>257</v>
      </c>
      <c r="F894" s="335" t="s">
        <v>1155</v>
      </c>
      <c r="G894" s="335"/>
      <c r="H894" s="101">
        <v>90458</v>
      </c>
      <c r="I894" s="101">
        <f>I895+I896</f>
        <v>90068.54</v>
      </c>
      <c r="J894" s="178">
        <f t="shared" si="13"/>
        <v>99.5694576488536</v>
      </c>
    </row>
    <row r="895" spans="1:10" ht="16.5" customHeight="1">
      <c r="A895" s="99"/>
      <c r="B895" s="340"/>
      <c r="C895" s="290"/>
      <c r="D895" s="156"/>
      <c r="E895" s="100" t="s">
        <v>1150</v>
      </c>
      <c r="F895" s="335" t="s">
        <v>1156</v>
      </c>
      <c r="G895" s="335"/>
      <c r="H895" s="101">
        <v>10057</v>
      </c>
      <c r="I895" s="101">
        <v>9667.78</v>
      </c>
      <c r="J895" s="178">
        <f t="shared" si="13"/>
        <v>96.12985979914488</v>
      </c>
    </row>
    <row r="896" spans="1:10" ht="16.5" customHeight="1">
      <c r="A896" s="99"/>
      <c r="B896" s="340"/>
      <c r="C896" s="290"/>
      <c r="D896" s="156"/>
      <c r="E896" s="100" t="s">
        <v>1148</v>
      </c>
      <c r="F896" s="335" t="s">
        <v>1157</v>
      </c>
      <c r="G896" s="335"/>
      <c r="H896" s="101">
        <v>80401</v>
      </c>
      <c r="I896" s="101">
        <v>80400.76</v>
      </c>
      <c r="J896" s="178">
        <f t="shared" si="13"/>
        <v>99.99970149625004</v>
      </c>
    </row>
    <row r="897" spans="1:10" ht="16.5" customHeight="1">
      <c r="A897" s="99"/>
      <c r="B897" s="340"/>
      <c r="C897" s="290"/>
      <c r="D897" s="155" t="s">
        <v>259</v>
      </c>
      <c r="E897" s="100" t="s">
        <v>260</v>
      </c>
      <c r="F897" s="335" t="s">
        <v>1158</v>
      </c>
      <c r="G897" s="335"/>
      <c r="H897" s="101">
        <v>145530</v>
      </c>
      <c r="I897" s="101">
        <f>I898+I899</f>
        <v>93039.08</v>
      </c>
      <c r="J897" s="178">
        <f t="shared" si="13"/>
        <v>63.931203188346046</v>
      </c>
    </row>
    <row r="898" spans="1:10" ht="16.5" customHeight="1">
      <c r="A898" s="99"/>
      <c r="B898" s="340"/>
      <c r="C898" s="290"/>
      <c r="D898" s="156"/>
      <c r="E898" s="100" t="s">
        <v>1150</v>
      </c>
      <c r="F898" s="335" t="s">
        <v>1159</v>
      </c>
      <c r="G898" s="335"/>
      <c r="H898" s="101">
        <v>20070</v>
      </c>
      <c r="I898" s="101">
        <v>12086.2</v>
      </c>
      <c r="J898" s="178">
        <f t="shared" si="13"/>
        <v>60.22022919780768</v>
      </c>
    </row>
    <row r="899" spans="1:10" ht="16.5" customHeight="1">
      <c r="A899" s="99"/>
      <c r="B899" s="340"/>
      <c r="C899" s="290"/>
      <c r="D899" s="156"/>
      <c r="E899" s="100" t="s">
        <v>1148</v>
      </c>
      <c r="F899" s="335" t="s">
        <v>1160</v>
      </c>
      <c r="G899" s="335"/>
      <c r="H899" s="101">
        <v>125460</v>
      </c>
      <c r="I899" s="101">
        <v>80952.88</v>
      </c>
      <c r="J899" s="178">
        <f t="shared" si="13"/>
        <v>64.52485254264309</v>
      </c>
    </row>
    <row r="900" spans="1:10" ht="16.5" customHeight="1">
      <c r="A900" s="183"/>
      <c r="B900" s="291"/>
      <c r="C900" s="292"/>
      <c r="D900" s="190" t="s">
        <v>262</v>
      </c>
      <c r="E900" s="53" t="s">
        <v>263</v>
      </c>
      <c r="F900" s="293" t="s">
        <v>1161</v>
      </c>
      <c r="G900" s="293"/>
      <c r="H900" s="110">
        <v>25478</v>
      </c>
      <c r="I900" s="110">
        <f>I901+I902</f>
        <v>14939.21</v>
      </c>
      <c r="J900" s="191">
        <f t="shared" si="13"/>
        <v>58.6357249391632</v>
      </c>
    </row>
    <row r="901" spans="1:10" ht="16.5" customHeight="1">
      <c r="A901" s="185"/>
      <c r="B901" s="326"/>
      <c r="C901" s="287"/>
      <c r="D901" s="158"/>
      <c r="E901" s="115" t="s">
        <v>1150</v>
      </c>
      <c r="F901" s="348" t="s">
        <v>1162</v>
      </c>
      <c r="G901" s="348"/>
      <c r="H901" s="116">
        <v>3038</v>
      </c>
      <c r="I901" s="116">
        <v>1569.39</v>
      </c>
      <c r="J901" s="189">
        <f t="shared" si="13"/>
        <v>51.65865701119158</v>
      </c>
    </row>
    <row r="902" spans="1:10" ht="16.5" customHeight="1">
      <c r="A902" s="99"/>
      <c r="B902" s="340"/>
      <c r="C902" s="290"/>
      <c r="D902" s="156"/>
      <c r="E902" s="100" t="s">
        <v>1148</v>
      </c>
      <c r="F902" s="335" t="s">
        <v>1163</v>
      </c>
      <c r="G902" s="335"/>
      <c r="H902" s="101">
        <v>22440</v>
      </c>
      <c r="I902" s="101">
        <v>13369.82</v>
      </c>
      <c r="J902" s="178">
        <f t="shared" si="13"/>
        <v>59.58030303030303</v>
      </c>
    </row>
    <row r="903" spans="1:10" ht="16.5" customHeight="1">
      <c r="A903" s="99"/>
      <c r="B903" s="340"/>
      <c r="C903" s="290"/>
      <c r="D903" s="155" t="s">
        <v>317</v>
      </c>
      <c r="E903" s="100" t="s">
        <v>318</v>
      </c>
      <c r="F903" s="335" t="s">
        <v>1164</v>
      </c>
      <c r="G903" s="335"/>
      <c r="H903" s="101">
        <v>8717</v>
      </c>
      <c r="I903" s="101">
        <f>I904+I905</f>
        <v>5313.26</v>
      </c>
      <c r="J903" s="178">
        <f t="shared" si="13"/>
        <v>60.9528507514053</v>
      </c>
    </row>
    <row r="904" spans="1:10" ht="16.5" customHeight="1">
      <c r="A904" s="99"/>
      <c r="B904" s="340"/>
      <c r="C904" s="290"/>
      <c r="D904" s="156"/>
      <c r="E904" s="100" t="s">
        <v>1150</v>
      </c>
      <c r="F904" s="335" t="s">
        <v>221</v>
      </c>
      <c r="G904" s="335"/>
      <c r="H904" s="101">
        <v>0</v>
      </c>
      <c r="I904" s="101">
        <v>0</v>
      </c>
      <c r="J904" s="178"/>
    </row>
    <row r="905" spans="1:10" ht="16.5" customHeight="1">
      <c r="A905" s="99"/>
      <c r="B905" s="340"/>
      <c r="C905" s="290"/>
      <c r="D905" s="156"/>
      <c r="E905" s="100" t="s">
        <v>1148</v>
      </c>
      <c r="F905" s="335" t="s">
        <v>921</v>
      </c>
      <c r="G905" s="335"/>
      <c r="H905" s="101">
        <v>8717</v>
      </c>
      <c r="I905" s="101">
        <v>5313.26</v>
      </c>
      <c r="J905" s="178">
        <f aca="true" t="shared" si="14" ref="J905:J968">I905/H905%</f>
        <v>60.9528507514053</v>
      </c>
    </row>
    <row r="906" spans="1:10" ht="16.5" customHeight="1">
      <c r="A906" s="99"/>
      <c r="B906" s="340"/>
      <c r="C906" s="290"/>
      <c r="D906" s="155" t="s">
        <v>237</v>
      </c>
      <c r="E906" s="100" t="s">
        <v>229</v>
      </c>
      <c r="F906" s="335" t="s">
        <v>1165</v>
      </c>
      <c r="G906" s="335"/>
      <c r="H906" s="101">
        <v>73928</v>
      </c>
      <c r="I906" s="101">
        <f>I907+I908</f>
        <v>56574</v>
      </c>
      <c r="J906" s="178">
        <f t="shared" si="14"/>
        <v>76.52580889514122</v>
      </c>
    </row>
    <row r="907" spans="1:10" ht="16.5" customHeight="1">
      <c r="A907" s="99"/>
      <c r="B907" s="340"/>
      <c r="C907" s="290"/>
      <c r="D907" s="156"/>
      <c r="E907" s="100" t="s">
        <v>1150</v>
      </c>
      <c r="F907" s="335" t="s">
        <v>350</v>
      </c>
      <c r="G907" s="335"/>
      <c r="H907" s="101">
        <v>500</v>
      </c>
      <c r="I907" s="101">
        <v>350</v>
      </c>
      <c r="J907" s="178">
        <f t="shared" si="14"/>
        <v>70</v>
      </c>
    </row>
    <row r="908" spans="1:10" ht="16.5" customHeight="1">
      <c r="A908" s="99"/>
      <c r="B908" s="340"/>
      <c r="C908" s="290"/>
      <c r="D908" s="156"/>
      <c r="E908" s="100" t="s">
        <v>1148</v>
      </c>
      <c r="F908" s="335" t="s">
        <v>1166</v>
      </c>
      <c r="G908" s="335"/>
      <c r="H908" s="101">
        <v>73428</v>
      </c>
      <c r="I908" s="101">
        <v>56224</v>
      </c>
      <c r="J908" s="178">
        <f t="shared" si="14"/>
        <v>76.57024568284578</v>
      </c>
    </row>
    <row r="909" spans="1:10" ht="16.5" customHeight="1">
      <c r="A909" s="99"/>
      <c r="B909" s="3"/>
      <c r="C909" s="4"/>
      <c r="D909" s="156"/>
      <c r="E909" s="100" t="s">
        <v>53</v>
      </c>
      <c r="F909" s="101"/>
      <c r="G909" s="101"/>
      <c r="H909" s="101"/>
      <c r="I909" s="101">
        <v>48713</v>
      </c>
      <c r="J909" s="178"/>
    </row>
    <row r="910" spans="1:10" ht="16.5" customHeight="1">
      <c r="A910" s="99"/>
      <c r="B910" s="340"/>
      <c r="C910" s="290"/>
      <c r="D910" s="155" t="s">
        <v>940</v>
      </c>
      <c r="E910" s="100" t="s">
        <v>941</v>
      </c>
      <c r="F910" s="335" t="s">
        <v>1167</v>
      </c>
      <c r="G910" s="335"/>
      <c r="H910" s="101">
        <v>4910</v>
      </c>
      <c r="I910" s="101">
        <v>915.34</v>
      </c>
      <c r="J910" s="178">
        <f t="shared" si="14"/>
        <v>18.64236252545825</v>
      </c>
    </row>
    <row r="911" spans="1:10" ht="16.5" customHeight="1">
      <c r="A911" s="99"/>
      <c r="B911" s="340"/>
      <c r="C911" s="290"/>
      <c r="D911" s="156"/>
      <c r="E911" s="100" t="s">
        <v>1148</v>
      </c>
      <c r="F911" s="335" t="s">
        <v>1167</v>
      </c>
      <c r="G911" s="335"/>
      <c r="H911" s="101">
        <v>4910</v>
      </c>
      <c r="I911" s="101">
        <v>915.34</v>
      </c>
      <c r="J911" s="178">
        <f t="shared" si="14"/>
        <v>18.64236252545825</v>
      </c>
    </row>
    <row r="912" spans="1:10" ht="16.5" customHeight="1">
      <c r="A912" s="99"/>
      <c r="B912" s="340"/>
      <c r="C912" s="290"/>
      <c r="D912" s="155" t="s">
        <v>449</v>
      </c>
      <c r="E912" s="100" t="s">
        <v>450</v>
      </c>
      <c r="F912" s="335" t="s">
        <v>1168</v>
      </c>
      <c r="G912" s="335"/>
      <c r="H912" s="101">
        <v>17033</v>
      </c>
      <c r="I912" s="101">
        <v>9183</v>
      </c>
      <c r="J912" s="178">
        <f t="shared" si="14"/>
        <v>53.91299242646627</v>
      </c>
    </row>
    <row r="913" spans="1:10" ht="16.5" customHeight="1">
      <c r="A913" s="99"/>
      <c r="B913" s="340"/>
      <c r="C913" s="290"/>
      <c r="D913" s="156"/>
      <c r="E913" s="100" t="s">
        <v>1148</v>
      </c>
      <c r="F913" s="335" t="s">
        <v>1168</v>
      </c>
      <c r="G913" s="335"/>
      <c r="H913" s="101">
        <v>17033</v>
      </c>
      <c r="I913" s="101">
        <v>9183</v>
      </c>
      <c r="J913" s="178">
        <f t="shared" si="14"/>
        <v>53.91299242646627</v>
      </c>
    </row>
    <row r="914" spans="1:10" ht="16.5" customHeight="1">
      <c r="A914" s="99"/>
      <c r="B914" s="340"/>
      <c r="C914" s="290"/>
      <c r="D914" s="155" t="s">
        <v>331</v>
      </c>
      <c r="E914" s="100" t="s">
        <v>332</v>
      </c>
      <c r="F914" s="335" t="s">
        <v>1169</v>
      </c>
      <c r="G914" s="335"/>
      <c r="H914" s="101">
        <v>4194</v>
      </c>
      <c r="I914" s="101">
        <v>0</v>
      </c>
      <c r="J914" s="178">
        <f t="shared" si="14"/>
        <v>0</v>
      </c>
    </row>
    <row r="915" spans="1:10" ht="16.5" customHeight="1">
      <c r="A915" s="99"/>
      <c r="B915" s="340"/>
      <c r="C915" s="290"/>
      <c r="D915" s="156"/>
      <c r="E915" s="100" t="s">
        <v>1148</v>
      </c>
      <c r="F915" s="335" t="s">
        <v>1169</v>
      </c>
      <c r="G915" s="335"/>
      <c r="H915" s="101">
        <v>4194</v>
      </c>
      <c r="I915" s="101">
        <v>0</v>
      </c>
      <c r="J915" s="178">
        <f t="shared" si="14"/>
        <v>0</v>
      </c>
    </row>
    <row r="916" spans="1:10" ht="16.5" customHeight="1">
      <c r="A916" s="99"/>
      <c r="B916" s="340"/>
      <c r="C916" s="290"/>
      <c r="D916" s="155" t="s">
        <v>267</v>
      </c>
      <c r="E916" s="100" t="s">
        <v>268</v>
      </c>
      <c r="F916" s="335" t="s">
        <v>987</v>
      </c>
      <c r="G916" s="335"/>
      <c r="H916" s="101">
        <v>512</v>
      </c>
      <c r="I916" s="101">
        <v>340</v>
      </c>
      <c r="J916" s="178">
        <f t="shared" si="14"/>
        <v>66.40625</v>
      </c>
    </row>
    <row r="917" spans="1:10" ht="16.5" customHeight="1">
      <c r="A917" s="99"/>
      <c r="B917" s="340"/>
      <c r="C917" s="290"/>
      <c r="D917" s="156"/>
      <c r="E917" s="100" t="s">
        <v>1148</v>
      </c>
      <c r="F917" s="335" t="s">
        <v>987</v>
      </c>
      <c r="G917" s="335"/>
      <c r="H917" s="101">
        <v>512</v>
      </c>
      <c r="I917" s="101">
        <v>340</v>
      </c>
      <c r="J917" s="178">
        <f t="shared" si="14"/>
        <v>66.40625</v>
      </c>
    </row>
    <row r="918" spans="1:10" ht="16.5" customHeight="1">
      <c r="A918" s="99"/>
      <c r="B918" s="340"/>
      <c r="C918" s="290"/>
      <c r="D918" s="155" t="s">
        <v>242</v>
      </c>
      <c r="E918" s="100" t="s">
        <v>243</v>
      </c>
      <c r="F918" s="335" t="s">
        <v>1170</v>
      </c>
      <c r="G918" s="335"/>
      <c r="H918" s="101">
        <v>12403</v>
      </c>
      <c r="I918" s="101">
        <f>I919+I920</f>
        <v>6456.63</v>
      </c>
      <c r="J918" s="178">
        <f t="shared" si="14"/>
        <v>52.057002338143995</v>
      </c>
    </row>
    <row r="919" spans="1:10" ht="16.5" customHeight="1">
      <c r="A919" s="99"/>
      <c r="B919" s="340"/>
      <c r="C919" s="290"/>
      <c r="D919" s="156"/>
      <c r="E919" s="100" t="s">
        <v>1150</v>
      </c>
      <c r="F919" s="335" t="s">
        <v>672</v>
      </c>
      <c r="G919" s="335"/>
      <c r="H919" s="101">
        <v>100</v>
      </c>
      <c r="I919" s="101">
        <v>0</v>
      </c>
      <c r="J919" s="178">
        <f t="shared" si="14"/>
        <v>0</v>
      </c>
    </row>
    <row r="920" spans="1:10" ht="16.5" customHeight="1">
      <c r="A920" s="99"/>
      <c r="B920" s="340"/>
      <c r="C920" s="290"/>
      <c r="D920" s="156"/>
      <c r="E920" s="100" t="s">
        <v>1148</v>
      </c>
      <c r="F920" s="335" t="s">
        <v>1171</v>
      </c>
      <c r="G920" s="335"/>
      <c r="H920" s="101">
        <v>12303</v>
      </c>
      <c r="I920" s="101">
        <v>6456.63</v>
      </c>
      <c r="J920" s="178">
        <f t="shared" si="14"/>
        <v>52.48012679834187</v>
      </c>
    </row>
    <row r="921" spans="1:10" ht="16.5" customHeight="1">
      <c r="A921" s="99"/>
      <c r="B921" s="340"/>
      <c r="C921" s="290"/>
      <c r="D921" s="155" t="s">
        <v>550</v>
      </c>
      <c r="E921" s="100" t="s">
        <v>551</v>
      </c>
      <c r="F921" s="335" t="s">
        <v>1172</v>
      </c>
      <c r="G921" s="335"/>
      <c r="H921" s="101">
        <v>356</v>
      </c>
      <c r="I921" s="101">
        <v>175.44</v>
      </c>
      <c r="J921" s="178">
        <f t="shared" si="14"/>
        <v>49.28089887640449</v>
      </c>
    </row>
    <row r="922" spans="1:10" ht="16.5" customHeight="1">
      <c r="A922" s="99"/>
      <c r="B922" s="340"/>
      <c r="C922" s="290"/>
      <c r="D922" s="156"/>
      <c r="E922" s="100" t="s">
        <v>1148</v>
      </c>
      <c r="F922" s="335" t="s">
        <v>1172</v>
      </c>
      <c r="G922" s="335"/>
      <c r="H922" s="101">
        <v>356</v>
      </c>
      <c r="I922" s="101">
        <v>175.44</v>
      </c>
      <c r="J922" s="178">
        <f t="shared" si="14"/>
        <v>49.28089887640449</v>
      </c>
    </row>
    <row r="923" spans="1:10" ht="36" customHeight="1">
      <c r="A923" s="99"/>
      <c r="B923" s="340"/>
      <c r="C923" s="290"/>
      <c r="D923" s="155" t="s">
        <v>522</v>
      </c>
      <c r="E923" s="100" t="s">
        <v>523</v>
      </c>
      <c r="F923" s="335" t="s">
        <v>1173</v>
      </c>
      <c r="G923" s="335"/>
      <c r="H923" s="101">
        <v>2353</v>
      </c>
      <c r="I923" s="101">
        <v>965.81</v>
      </c>
      <c r="J923" s="178">
        <f t="shared" si="14"/>
        <v>41.04589885252868</v>
      </c>
    </row>
    <row r="924" spans="1:10" ht="16.5" customHeight="1">
      <c r="A924" s="99"/>
      <c r="B924" s="340"/>
      <c r="C924" s="290"/>
      <c r="D924" s="156"/>
      <c r="E924" s="100" t="s">
        <v>1148</v>
      </c>
      <c r="F924" s="335" t="s">
        <v>1173</v>
      </c>
      <c r="G924" s="335"/>
      <c r="H924" s="101">
        <v>2353</v>
      </c>
      <c r="I924" s="101">
        <v>965.81</v>
      </c>
      <c r="J924" s="178">
        <f t="shared" si="14"/>
        <v>41.04589885252868</v>
      </c>
    </row>
    <row r="925" spans="1:10" ht="16.5" customHeight="1">
      <c r="A925" s="99"/>
      <c r="B925" s="340"/>
      <c r="C925" s="290"/>
      <c r="D925" s="155" t="s">
        <v>346</v>
      </c>
      <c r="E925" s="100" t="s">
        <v>347</v>
      </c>
      <c r="F925" s="335" t="s">
        <v>1174</v>
      </c>
      <c r="G925" s="335"/>
      <c r="H925" s="101">
        <v>1483</v>
      </c>
      <c r="I925" s="101">
        <v>1411.44</v>
      </c>
      <c r="J925" s="178">
        <f t="shared" si="14"/>
        <v>95.17464598786245</v>
      </c>
    </row>
    <row r="926" spans="1:10" ht="16.5" customHeight="1">
      <c r="A926" s="99"/>
      <c r="B926" s="340"/>
      <c r="C926" s="290"/>
      <c r="D926" s="156"/>
      <c r="E926" s="100" t="s">
        <v>1148</v>
      </c>
      <c r="F926" s="335" t="s">
        <v>1174</v>
      </c>
      <c r="G926" s="335"/>
      <c r="H926" s="101">
        <v>1483</v>
      </c>
      <c r="I926" s="101">
        <v>1411.44</v>
      </c>
      <c r="J926" s="178">
        <f t="shared" si="14"/>
        <v>95.17464598786245</v>
      </c>
    </row>
    <row r="927" spans="1:10" ht="16.5" customHeight="1">
      <c r="A927" s="99"/>
      <c r="B927" s="340"/>
      <c r="C927" s="290"/>
      <c r="D927" s="155" t="s">
        <v>217</v>
      </c>
      <c r="E927" s="100" t="s">
        <v>218</v>
      </c>
      <c r="F927" s="335" t="s">
        <v>1175</v>
      </c>
      <c r="G927" s="335"/>
      <c r="H927" s="101">
        <v>2660</v>
      </c>
      <c r="I927" s="101">
        <v>2660</v>
      </c>
      <c r="J927" s="178">
        <f t="shared" si="14"/>
        <v>100</v>
      </c>
    </row>
    <row r="928" spans="1:10" ht="16.5" customHeight="1">
      <c r="A928" s="99"/>
      <c r="B928" s="340"/>
      <c r="C928" s="290"/>
      <c r="D928" s="156"/>
      <c r="E928" s="100" t="s">
        <v>1148</v>
      </c>
      <c r="F928" s="335" t="s">
        <v>1175</v>
      </c>
      <c r="G928" s="335"/>
      <c r="H928" s="101">
        <v>2660</v>
      </c>
      <c r="I928" s="101">
        <v>2660</v>
      </c>
      <c r="J928" s="178">
        <f t="shared" si="14"/>
        <v>100</v>
      </c>
    </row>
    <row r="929" spans="1:10" ht="16.5" customHeight="1">
      <c r="A929" s="183"/>
      <c r="B929" s="291"/>
      <c r="C929" s="292"/>
      <c r="D929" s="190" t="s">
        <v>272</v>
      </c>
      <c r="E929" s="53" t="s">
        <v>273</v>
      </c>
      <c r="F929" s="293" t="s">
        <v>1176</v>
      </c>
      <c r="G929" s="293"/>
      <c r="H929" s="110">
        <v>70503</v>
      </c>
      <c r="I929" s="110">
        <f>I930+I931</f>
        <v>52877.25</v>
      </c>
      <c r="J929" s="191">
        <f t="shared" si="14"/>
        <v>75</v>
      </c>
    </row>
    <row r="930" spans="1:10" ht="16.5" customHeight="1">
      <c r="A930" s="185"/>
      <c r="B930" s="326"/>
      <c r="C930" s="287"/>
      <c r="D930" s="158"/>
      <c r="E930" s="115" t="s">
        <v>1150</v>
      </c>
      <c r="F930" s="348" t="s">
        <v>1177</v>
      </c>
      <c r="G930" s="348"/>
      <c r="H930" s="116">
        <v>7235</v>
      </c>
      <c r="I930" s="116">
        <v>5426.25</v>
      </c>
      <c r="J930" s="189">
        <f t="shared" si="14"/>
        <v>75</v>
      </c>
    </row>
    <row r="931" spans="1:10" ht="16.5" customHeight="1">
      <c r="A931" s="99"/>
      <c r="B931" s="340"/>
      <c r="C931" s="290"/>
      <c r="D931" s="156"/>
      <c r="E931" s="100" t="s">
        <v>1148</v>
      </c>
      <c r="F931" s="335" t="s">
        <v>1178</v>
      </c>
      <c r="G931" s="335"/>
      <c r="H931" s="101">
        <v>63268</v>
      </c>
      <c r="I931" s="101">
        <v>47451</v>
      </c>
      <c r="J931" s="178">
        <f t="shared" si="14"/>
        <v>75</v>
      </c>
    </row>
    <row r="932" spans="1:10" ht="15">
      <c r="A932" s="99"/>
      <c r="B932" s="340"/>
      <c r="C932" s="290"/>
      <c r="D932" s="155" t="s">
        <v>525</v>
      </c>
      <c r="E932" s="100" t="s">
        <v>526</v>
      </c>
      <c r="F932" s="335" t="s">
        <v>987</v>
      </c>
      <c r="G932" s="335"/>
      <c r="H932" s="101">
        <v>512</v>
      </c>
      <c r="I932" s="101">
        <v>200</v>
      </c>
      <c r="J932" s="178">
        <f t="shared" si="14"/>
        <v>39.0625</v>
      </c>
    </row>
    <row r="933" spans="1:10" ht="16.5" customHeight="1">
      <c r="A933" s="99"/>
      <c r="B933" s="340"/>
      <c r="C933" s="290"/>
      <c r="D933" s="156"/>
      <c r="E933" s="100" t="s">
        <v>1148</v>
      </c>
      <c r="F933" s="335" t="s">
        <v>987</v>
      </c>
      <c r="G933" s="335"/>
      <c r="H933" s="101">
        <v>512</v>
      </c>
      <c r="I933" s="101">
        <v>200</v>
      </c>
      <c r="J933" s="178">
        <f t="shared" si="14"/>
        <v>39.0625</v>
      </c>
    </row>
    <row r="934" spans="1:10" ht="16.5" customHeight="1">
      <c r="A934" s="99"/>
      <c r="B934" s="340"/>
      <c r="C934" s="290"/>
      <c r="D934" s="155" t="s">
        <v>352</v>
      </c>
      <c r="E934" s="100" t="s">
        <v>353</v>
      </c>
      <c r="F934" s="335" t="s">
        <v>1179</v>
      </c>
      <c r="G934" s="335"/>
      <c r="H934" s="101">
        <v>1030000</v>
      </c>
      <c r="I934" s="101">
        <v>0</v>
      </c>
      <c r="J934" s="178">
        <f t="shared" si="14"/>
        <v>0</v>
      </c>
    </row>
    <row r="935" spans="1:10" ht="18" customHeight="1">
      <c r="A935" s="99"/>
      <c r="B935" s="10"/>
      <c r="C935" s="11"/>
      <c r="D935" s="28"/>
      <c r="E935" s="100" t="s">
        <v>696</v>
      </c>
      <c r="F935" s="101"/>
      <c r="G935" s="101"/>
      <c r="H935" s="101">
        <v>30000</v>
      </c>
      <c r="I935" s="101">
        <v>0</v>
      </c>
      <c r="J935" s="178">
        <f t="shared" si="14"/>
        <v>0</v>
      </c>
    </row>
    <row r="936" spans="1:10" ht="17.25" customHeight="1">
      <c r="A936" s="99"/>
      <c r="B936" s="288"/>
      <c r="C936" s="289"/>
      <c r="D936" s="25"/>
      <c r="E936" s="100" t="s">
        <v>1180</v>
      </c>
      <c r="F936" s="335" t="s">
        <v>1179</v>
      </c>
      <c r="G936" s="335"/>
      <c r="H936" s="101">
        <v>1000000</v>
      </c>
      <c r="I936" s="101">
        <v>0</v>
      </c>
      <c r="J936" s="178">
        <f t="shared" si="14"/>
        <v>0</v>
      </c>
    </row>
    <row r="937" spans="1:10" ht="16.5" customHeight="1">
      <c r="A937" s="99"/>
      <c r="B937" s="294" t="s">
        <v>1181</v>
      </c>
      <c r="C937" s="295"/>
      <c r="D937" s="152"/>
      <c r="E937" s="153" t="s">
        <v>1182</v>
      </c>
      <c r="F937" s="296" t="s">
        <v>1183</v>
      </c>
      <c r="G937" s="296"/>
      <c r="H937" s="154">
        <f>H938+H940+H942+H944+H946+H948+H950+H952+H954+H959+H961+H963+H965+H968+H970+H972+H974+H976</f>
        <v>499100</v>
      </c>
      <c r="I937" s="154">
        <f>I938+I940+I942+I944+I946+I948+I950+I952+I954+I959+I961+I963+I965+I968+I970+I972+I974+I976</f>
        <v>278627</v>
      </c>
      <c r="J937" s="179">
        <f t="shared" si="14"/>
        <v>55.82588659587257</v>
      </c>
    </row>
    <row r="938" spans="1:10" ht="30" customHeight="1">
      <c r="A938" s="99"/>
      <c r="B938" s="342"/>
      <c r="C938" s="297"/>
      <c r="D938" s="155" t="s">
        <v>1064</v>
      </c>
      <c r="E938" s="100" t="s">
        <v>1065</v>
      </c>
      <c r="F938" s="335" t="s">
        <v>1184</v>
      </c>
      <c r="G938" s="335"/>
      <c r="H938" s="101">
        <v>7500</v>
      </c>
      <c r="I938" s="101">
        <v>5127.29</v>
      </c>
      <c r="J938" s="178">
        <f t="shared" si="14"/>
        <v>68.36386666666667</v>
      </c>
    </row>
    <row r="939" spans="1:10" ht="16.5" customHeight="1">
      <c r="A939" s="99"/>
      <c r="B939" s="340"/>
      <c r="C939" s="290"/>
      <c r="D939" s="156"/>
      <c r="E939" s="100" t="s">
        <v>745</v>
      </c>
      <c r="F939" s="335" t="s">
        <v>1184</v>
      </c>
      <c r="G939" s="335"/>
      <c r="H939" s="101">
        <v>7500</v>
      </c>
      <c r="I939" s="101">
        <v>5127.29</v>
      </c>
      <c r="J939" s="178">
        <f t="shared" si="14"/>
        <v>68.36386666666667</v>
      </c>
    </row>
    <row r="940" spans="1:10" ht="16.5" customHeight="1">
      <c r="A940" s="99"/>
      <c r="B940" s="340"/>
      <c r="C940" s="290"/>
      <c r="D940" s="155" t="s">
        <v>249</v>
      </c>
      <c r="E940" s="100" t="s">
        <v>250</v>
      </c>
      <c r="F940" s="335" t="s">
        <v>241</v>
      </c>
      <c r="G940" s="335"/>
      <c r="H940" s="101">
        <v>1000</v>
      </c>
      <c r="I940" s="101">
        <v>298.86</v>
      </c>
      <c r="J940" s="178">
        <f t="shared" si="14"/>
        <v>29.886000000000003</v>
      </c>
    </row>
    <row r="941" spans="1:10" ht="16.5" customHeight="1">
      <c r="A941" s="99"/>
      <c r="B941" s="340"/>
      <c r="C941" s="290"/>
      <c r="D941" s="156"/>
      <c r="E941" s="100" t="s">
        <v>1185</v>
      </c>
      <c r="F941" s="335" t="s">
        <v>241</v>
      </c>
      <c r="G941" s="335"/>
      <c r="H941" s="101">
        <v>1000</v>
      </c>
      <c r="I941" s="101">
        <v>298.86</v>
      </c>
      <c r="J941" s="178">
        <f t="shared" si="14"/>
        <v>29.886000000000003</v>
      </c>
    </row>
    <row r="942" spans="1:10" ht="16.5" customHeight="1">
      <c r="A942" s="99"/>
      <c r="B942" s="340"/>
      <c r="C942" s="290"/>
      <c r="D942" s="155" t="s">
        <v>253</v>
      </c>
      <c r="E942" s="100" t="s">
        <v>254</v>
      </c>
      <c r="F942" s="335" t="s">
        <v>1186</v>
      </c>
      <c r="G942" s="335"/>
      <c r="H942" s="101">
        <v>142956</v>
      </c>
      <c r="I942" s="101">
        <v>72618.41</v>
      </c>
      <c r="J942" s="178">
        <f t="shared" si="14"/>
        <v>50.79773496740256</v>
      </c>
    </row>
    <row r="943" spans="1:10" ht="16.5" customHeight="1">
      <c r="A943" s="99"/>
      <c r="B943" s="340"/>
      <c r="C943" s="290"/>
      <c r="D943" s="156"/>
      <c r="E943" s="100" t="s">
        <v>1185</v>
      </c>
      <c r="F943" s="335" t="s">
        <v>1186</v>
      </c>
      <c r="G943" s="335"/>
      <c r="H943" s="101">
        <v>142956</v>
      </c>
      <c r="I943" s="101">
        <v>72618.41</v>
      </c>
      <c r="J943" s="178">
        <f t="shared" si="14"/>
        <v>50.79773496740256</v>
      </c>
    </row>
    <row r="944" spans="1:10" ht="16.5" customHeight="1">
      <c r="A944" s="99"/>
      <c r="B944" s="340"/>
      <c r="C944" s="290"/>
      <c r="D944" s="155" t="s">
        <v>256</v>
      </c>
      <c r="E944" s="100" t="s">
        <v>257</v>
      </c>
      <c r="F944" s="335" t="s">
        <v>521</v>
      </c>
      <c r="G944" s="335"/>
      <c r="H944" s="101">
        <v>13000</v>
      </c>
      <c r="I944" s="101">
        <v>11742.23</v>
      </c>
      <c r="J944" s="178">
        <f t="shared" si="14"/>
        <v>90.32484615384615</v>
      </c>
    </row>
    <row r="945" spans="1:10" ht="16.5" customHeight="1">
      <c r="A945" s="99"/>
      <c r="B945" s="340"/>
      <c r="C945" s="290"/>
      <c r="D945" s="156"/>
      <c r="E945" s="100" t="s">
        <v>1185</v>
      </c>
      <c r="F945" s="335" t="s">
        <v>521</v>
      </c>
      <c r="G945" s="335"/>
      <c r="H945" s="101">
        <v>13000</v>
      </c>
      <c r="I945" s="101">
        <v>11742.23</v>
      </c>
      <c r="J945" s="178">
        <f t="shared" si="14"/>
        <v>90.32484615384615</v>
      </c>
    </row>
    <row r="946" spans="1:10" ht="15">
      <c r="A946" s="99"/>
      <c r="B946" s="340"/>
      <c r="C946" s="290"/>
      <c r="D946" s="155" t="s">
        <v>259</v>
      </c>
      <c r="E946" s="100" t="s">
        <v>260</v>
      </c>
      <c r="F946" s="335" t="s">
        <v>1187</v>
      </c>
      <c r="G946" s="335"/>
      <c r="H946" s="101">
        <v>25313</v>
      </c>
      <c r="I946" s="101">
        <v>12070.16</v>
      </c>
      <c r="J946" s="178">
        <f t="shared" si="14"/>
        <v>47.68364081697152</v>
      </c>
    </row>
    <row r="947" spans="1:10" ht="15">
      <c r="A947" s="99"/>
      <c r="B947" s="340"/>
      <c r="C947" s="290"/>
      <c r="D947" s="156"/>
      <c r="E947" s="100" t="s">
        <v>1185</v>
      </c>
      <c r="F947" s="335" t="s">
        <v>1187</v>
      </c>
      <c r="G947" s="335"/>
      <c r="H947" s="101">
        <v>25313</v>
      </c>
      <c r="I947" s="101">
        <v>12070.16</v>
      </c>
      <c r="J947" s="178">
        <f t="shared" si="14"/>
        <v>47.68364081697152</v>
      </c>
    </row>
    <row r="948" spans="1:10" ht="15">
      <c r="A948" s="99"/>
      <c r="B948" s="340"/>
      <c r="C948" s="290"/>
      <c r="D948" s="155" t="s">
        <v>262</v>
      </c>
      <c r="E948" s="100" t="s">
        <v>263</v>
      </c>
      <c r="F948" s="335" t="s">
        <v>1188</v>
      </c>
      <c r="G948" s="335"/>
      <c r="H948" s="101">
        <v>3819</v>
      </c>
      <c r="I948" s="101">
        <v>1779.92</v>
      </c>
      <c r="J948" s="178">
        <f t="shared" si="14"/>
        <v>46.60696517412936</v>
      </c>
    </row>
    <row r="949" spans="1:10" ht="15">
      <c r="A949" s="99"/>
      <c r="B949" s="340"/>
      <c r="C949" s="290"/>
      <c r="D949" s="156"/>
      <c r="E949" s="100" t="s">
        <v>1185</v>
      </c>
      <c r="F949" s="335" t="s">
        <v>1188</v>
      </c>
      <c r="G949" s="335"/>
      <c r="H949" s="101">
        <v>3819</v>
      </c>
      <c r="I949" s="101">
        <v>1779.92</v>
      </c>
      <c r="J949" s="178">
        <f t="shared" si="14"/>
        <v>46.60696517412936</v>
      </c>
    </row>
    <row r="950" spans="1:10" ht="19.5" customHeight="1">
      <c r="A950" s="99"/>
      <c r="B950" s="340"/>
      <c r="C950" s="290"/>
      <c r="D950" s="155" t="s">
        <v>539</v>
      </c>
      <c r="E950" s="100" t="s">
        <v>540</v>
      </c>
      <c r="F950" s="335" t="s">
        <v>1189</v>
      </c>
      <c r="G950" s="335"/>
      <c r="H950" s="101">
        <v>1099</v>
      </c>
      <c r="I950" s="101">
        <v>433</v>
      </c>
      <c r="J950" s="178">
        <f t="shared" si="14"/>
        <v>39.39945404913558</v>
      </c>
    </row>
    <row r="951" spans="1:10" ht="16.5" customHeight="1">
      <c r="A951" s="99"/>
      <c r="B951" s="340"/>
      <c r="C951" s="290"/>
      <c r="D951" s="156"/>
      <c r="E951" s="100" t="s">
        <v>1185</v>
      </c>
      <c r="F951" s="335" t="s">
        <v>1189</v>
      </c>
      <c r="G951" s="335"/>
      <c r="H951" s="101">
        <v>1099</v>
      </c>
      <c r="I951" s="101">
        <v>433</v>
      </c>
      <c r="J951" s="178">
        <f t="shared" si="14"/>
        <v>39.39945404913558</v>
      </c>
    </row>
    <row r="952" spans="1:10" ht="16.5" customHeight="1">
      <c r="A952" s="99"/>
      <c r="B952" s="340"/>
      <c r="C952" s="290"/>
      <c r="D952" s="155" t="s">
        <v>317</v>
      </c>
      <c r="E952" s="100" t="s">
        <v>318</v>
      </c>
      <c r="F952" s="335" t="s">
        <v>1190</v>
      </c>
      <c r="G952" s="335"/>
      <c r="H952" s="101">
        <v>20930</v>
      </c>
      <c r="I952" s="101">
        <v>8920.67</v>
      </c>
      <c r="J952" s="178">
        <f t="shared" si="14"/>
        <v>42.621452460582894</v>
      </c>
    </row>
    <row r="953" spans="1:10" ht="17.25" customHeight="1">
      <c r="A953" s="99"/>
      <c r="B953" s="340"/>
      <c r="C953" s="290"/>
      <c r="D953" s="156"/>
      <c r="E953" s="100" t="s">
        <v>746</v>
      </c>
      <c r="F953" s="335" t="s">
        <v>1190</v>
      </c>
      <c r="G953" s="335"/>
      <c r="H953" s="101">
        <v>20930</v>
      </c>
      <c r="I953" s="101">
        <v>8920.67</v>
      </c>
      <c r="J953" s="178">
        <f t="shared" si="14"/>
        <v>42.621452460582894</v>
      </c>
    </row>
    <row r="954" spans="1:10" ht="16.5" customHeight="1">
      <c r="A954" s="99"/>
      <c r="B954" s="340"/>
      <c r="C954" s="290"/>
      <c r="D954" s="155" t="s">
        <v>237</v>
      </c>
      <c r="E954" s="100" t="s">
        <v>229</v>
      </c>
      <c r="F954" s="335" t="s">
        <v>1191</v>
      </c>
      <c r="G954" s="335"/>
      <c r="H954" s="101">
        <v>190275</v>
      </c>
      <c r="I954" s="101">
        <v>97956.52</v>
      </c>
      <c r="J954" s="178">
        <f t="shared" si="14"/>
        <v>51.481550387596904</v>
      </c>
    </row>
    <row r="955" spans="1:10" ht="16.5" customHeight="1">
      <c r="A955" s="99"/>
      <c r="B955" s="340"/>
      <c r="C955" s="290"/>
      <c r="D955" s="156"/>
      <c r="E955" s="100" t="s">
        <v>1185</v>
      </c>
      <c r="F955" s="335" t="s">
        <v>1191</v>
      </c>
      <c r="G955" s="335"/>
      <c r="H955" s="101">
        <v>190275</v>
      </c>
      <c r="I955" s="101">
        <v>97956.52</v>
      </c>
      <c r="J955" s="178">
        <f t="shared" si="14"/>
        <v>51.481550387596904</v>
      </c>
    </row>
    <row r="956" spans="1:10" ht="16.5" customHeight="1">
      <c r="A956" s="99"/>
      <c r="B956" s="3"/>
      <c r="C956" s="4"/>
      <c r="D956" s="156"/>
      <c r="E956" s="100" t="s">
        <v>573</v>
      </c>
      <c r="F956" s="101"/>
      <c r="G956" s="101"/>
      <c r="H956" s="101"/>
      <c r="I956" s="101">
        <v>9974.75</v>
      </c>
      <c r="J956" s="178"/>
    </row>
    <row r="957" spans="1:10" ht="16.5" customHeight="1">
      <c r="A957" s="99"/>
      <c r="B957" s="3"/>
      <c r="C957" s="4"/>
      <c r="D957" s="156"/>
      <c r="E957" s="100" t="s">
        <v>574</v>
      </c>
      <c r="F957" s="101"/>
      <c r="G957" s="101"/>
      <c r="H957" s="101"/>
      <c r="I957" s="101">
        <v>87614.94</v>
      </c>
      <c r="J957" s="178"/>
    </row>
    <row r="958" spans="1:10" ht="16.5" customHeight="1">
      <c r="A958" s="99"/>
      <c r="B958" s="3"/>
      <c r="C958" s="4"/>
      <c r="D958" s="156"/>
      <c r="E958" s="100" t="s">
        <v>575</v>
      </c>
      <c r="F958" s="101"/>
      <c r="G958" s="101"/>
      <c r="H958" s="101"/>
      <c r="I958" s="101">
        <v>366.83</v>
      </c>
      <c r="J958" s="178"/>
    </row>
    <row r="959" spans="1:10" ht="16.5" customHeight="1">
      <c r="A959" s="183"/>
      <c r="B959" s="291"/>
      <c r="C959" s="292"/>
      <c r="D959" s="190" t="s">
        <v>449</v>
      </c>
      <c r="E959" s="53" t="s">
        <v>450</v>
      </c>
      <c r="F959" s="293" t="s">
        <v>240</v>
      </c>
      <c r="G959" s="293"/>
      <c r="H959" s="110">
        <v>300</v>
      </c>
      <c r="I959" s="110">
        <v>0</v>
      </c>
      <c r="J959" s="191">
        <f t="shared" si="14"/>
        <v>0</v>
      </c>
    </row>
    <row r="960" spans="1:10" ht="16.5" customHeight="1">
      <c r="A960" s="185"/>
      <c r="B960" s="326"/>
      <c r="C960" s="287"/>
      <c r="D960" s="158"/>
      <c r="E960" s="115" t="s">
        <v>1185</v>
      </c>
      <c r="F960" s="348" t="s">
        <v>240</v>
      </c>
      <c r="G960" s="348"/>
      <c r="H960" s="116">
        <v>300</v>
      </c>
      <c r="I960" s="116">
        <v>0</v>
      </c>
      <c r="J960" s="189">
        <f t="shared" si="14"/>
        <v>0</v>
      </c>
    </row>
    <row r="961" spans="1:10" ht="16.5" customHeight="1">
      <c r="A961" s="99"/>
      <c r="B961" s="340"/>
      <c r="C961" s="290"/>
      <c r="D961" s="155" t="s">
        <v>331</v>
      </c>
      <c r="E961" s="100" t="s">
        <v>332</v>
      </c>
      <c r="F961" s="335" t="s">
        <v>521</v>
      </c>
      <c r="G961" s="335"/>
      <c r="H961" s="101">
        <v>12258</v>
      </c>
      <c r="I961" s="101">
        <v>1941.9</v>
      </c>
      <c r="J961" s="178">
        <f t="shared" si="14"/>
        <v>15.84189916789036</v>
      </c>
    </row>
    <row r="962" spans="1:10" ht="16.5" customHeight="1">
      <c r="A962" s="99"/>
      <c r="B962" s="340"/>
      <c r="C962" s="290"/>
      <c r="D962" s="156"/>
      <c r="E962" s="100" t="s">
        <v>1185</v>
      </c>
      <c r="F962" s="335" t="s">
        <v>521</v>
      </c>
      <c r="G962" s="335"/>
      <c r="H962" s="101">
        <v>12258</v>
      </c>
      <c r="I962" s="101">
        <v>1941.9</v>
      </c>
      <c r="J962" s="178">
        <f t="shared" si="14"/>
        <v>15.84189916789036</v>
      </c>
    </row>
    <row r="963" spans="1:10" ht="16.5" customHeight="1">
      <c r="A963" s="99"/>
      <c r="B963" s="340"/>
      <c r="C963" s="290"/>
      <c r="D963" s="155" t="s">
        <v>267</v>
      </c>
      <c r="E963" s="100" t="s">
        <v>268</v>
      </c>
      <c r="F963" s="335" t="s">
        <v>1192</v>
      </c>
      <c r="G963" s="335"/>
      <c r="H963" s="101">
        <v>423</v>
      </c>
      <c r="I963" s="101">
        <v>0</v>
      </c>
      <c r="J963" s="178">
        <f t="shared" si="14"/>
        <v>0</v>
      </c>
    </row>
    <row r="964" spans="1:10" ht="16.5" customHeight="1">
      <c r="A964" s="99"/>
      <c r="B964" s="340"/>
      <c r="C964" s="290"/>
      <c r="D964" s="156"/>
      <c r="E964" s="100" t="s">
        <v>1185</v>
      </c>
      <c r="F964" s="335" t="s">
        <v>1192</v>
      </c>
      <c r="G964" s="335"/>
      <c r="H964" s="101">
        <v>423</v>
      </c>
      <c r="I964" s="101">
        <v>0</v>
      </c>
      <c r="J964" s="178">
        <f t="shared" si="14"/>
        <v>0</v>
      </c>
    </row>
    <row r="965" spans="1:10" ht="16.5" customHeight="1">
      <c r="A965" s="99"/>
      <c r="B965" s="340"/>
      <c r="C965" s="290"/>
      <c r="D965" s="155" t="s">
        <v>242</v>
      </c>
      <c r="E965" s="100" t="s">
        <v>243</v>
      </c>
      <c r="F965" s="335" t="s">
        <v>1193</v>
      </c>
      <c r="G965" s="335"/>
      <c r="H965" s="101">
        <v>60927</v>
      </c>
      <c r="I965" s="101">
        <v>59230.71</v>
      </c>
      <c r="J965" s="178">
        <f t="shared" si="14"/>
        <v>97.21586488748831</v>
      </c>
    </row>
    <row r="966" spans="1:10" ht="16.5" customHeight="1">
      <c r="A966" s="99"/>
      <c r="B966" s="340"/>
      <c r="C966" s="290"/>
      <c r="D966" s="156"/>
      <c r="E966" s="100" t="s">
        <v>1185</v>
      </c>
      <c r="F966" s="335" t="s">
        <v>1193</v>
      </c>
      <c r="G966" s="335"/>
      <c r="H966" s="101">
        <v>60927</v>
      </c>
      <c r="I966" s="101">
        <v>59230.71</v>
      </c>
      <c r="J966" s="178">
        <f t="shared" si="14"/>
        <v>97.21586488748831</v>
      </c>
    </row>
    <row r="967" spans="1:10" ht="16.5" customHeight="1">
      <c r="A967" s="99"/>
      <c r="B967" s="3"/>
      <c r="C967" s="4"/>
      <c r="D967" s="156"/>
      <c r="E967" s="100" t="s">
        <v>576</v>
      </c>
      <c r="F967" s="101"/>
      <c r="G967" s="101"/>
      <c r="H967" s="101"/>
      <c r="I967" s="101"/>
      <c r="J967" s="178"/>
    </row>
    <row r="968" spans="1:10" ht="33" customHeight="1">
      <c r="A968" s="99"/>
      <c r="B968" s="340"/>
      <c r="C968" s="290"/>
      <c r="D968" s="155" t="s">
        <v>553</v>
      </c>
      <c r="E968" s="100" t="s">
        <v>554</v>
      </c>
      <c r="F968" s="335" t="s">
        <v>251</v>
      </c>
      <c r="G968" s="335"/>
      <c r="H968" s="101">
        <v>1600</v>
      </c>
      <c r="I968" s="101">
        <v>737.83</v>
      </c>
      <c r="J968" s="178">
        <f t="shared" si="14"/>
        <v>46.114375</v>
      </c>
    </row>
    <row r="969" spans="1:10" ht="16.5" customHeight="1">
      <c r="A969" s="99"/>
      <c r="B969" s="340"/>
      <c r="C969" s="290"/>
      <c r="D969" s="156"/>
      <c r="E969" s="100" t="s">
        <v>1185</v>
      </c>
      <c r="F969" s="335" t="s">
        <v>251</v>
      </c>
      <c r="G969" s="335"/>
      <c r="H969" s="101">
        <v>1600</v>
      </c>
      <c r="I969" s="101">
        <v>737.83</v>
      </c>
      <c r="J969" s="178">
        <f aca="true" t="shared" si="15" ref="J969:J1032">I969/H969%</f>
        <v>46.114375</v>
      </c>
    </row>
    <row r="970" spans="1:10" ht="16.5" customHeight="1">
      <c r="A970" s="99"/>
      <c r="B970" s="340"/>
      <c r="C970" s="290"/>
      <c r="D970" s="155" t="s">
        <v>346</v>
      </c>
      <c r="E970" s="100" t="s">
        <v>347</v>
      </c>
      <c r="F970" s="335" t="s">
        <v>240</v>
      </c>
      <c r="G970" s="335"/>
      <c r="H970" s="101">
        <v>300</v>
      </c>
      <c r="I970" s="101">
        <v>19.5</v>
      </c>
      <c r="J970" s="178">
        <f t="shared" si="15"/>
        <v>6.5</v>
      </c>
    </row>
    <row r="971" spans="1:10" ht="16.5" customHeight="1">
      <c r="A971" s="99"/>
      <c r="B971" s="340"/>
      <c r="C971" s="290"/>
      <c r="D971" s="156"/>
      <c r="E971" s="100" t="s">
        <v>1185</v>
      </c>
      <c r="F971" s="335" t="s">
        <v>240</v>
      </c>
      <c r="G971" s="335"/>
      <c r="H971" s="101">
        <v>300</v>
      </c>
      <c r="I971" s="101">
        <v>19.5</v>
      </c>
      <c r="J971" s="178">
        <f t="shared" si="15"/>
        <v>6.5</v>
      </c>
    </row>
    <row r="972" spans="1:10" ht="16.5" customHeight="1">
      <c r="A972" s="99"/>
      <c r="B972" s="340"/>
      <c r="C972" s="290"/>
      <c r="D972" s="155" t="s">
        <v>217</v>
      </c>
      <c r="E972" s="100" t="s">
        <v>218</v>
      </c>
      <c r="F972" s="335" t="s">
        <v>468</v>
      </c>
      <c r="G972" s="335"/>
      <c r="H972" s="101">
        <v>8000</v>
      </c>
      <c r="I972" s="101">
        <v>0</v>
      </c>
      <c r="J972" s="178">
        <f t="shared" si="15"/>
        <v>0</v>
      </c>
    </row>
    <row r="973" spans="1:10" ht="16.5" customHeight="1">
      <c r="A973" s="99"/>
      <c r="B973" s="340"/>
      <c r="C973" s="290"/>
      <c r="D973" s="156"/>
      <c r="E973" s="100" t="s">
        <v>1185</v>
      </c>
      <c r="F973" s="335" t="s">
        <v>468</v>
      </c>
      <c r="G973" s="335"/>
      <c r="H973" s="101">
        <v>8000</v>
      </c>
      <c r="I973" s="101">
        <v>0</v>
      </c>
      <c r="J973" s="178">
        <f t="shared" si="15"/>
        <v>0</v>
      </c>
    </row>
    <row r="974" spans="1:10" ht="16.5" customHeight="1">
      <c r="A974" s="99"/>
      <c r="B974" s="340"/>
      <c r="C974" s="290"/>
      <c r="D974" s="155" t="s">
        <v>272</v>
      </c>
      <c r="E974" s="100" t="s">
        <v>273</v>
      </c>
      <c r="F974" s="335" t="s">
        <v>681</v>
      </c>
      <c r="G974" s="335"/>
      <c r="H974" s="101">
        <v>4200</v>
      </c>
      <c r="I974" s="101">
        <v>3150</v>
      </c>
      <c r="J974" s="178">
        <f t="shared" si="15"/>
        <v>75</v>
      </c>
    </row>
    <row r="975" spans="1:10" ht="20.25" customHeight="1">
      <c r="A975" s="99"/>
      <c r="B975" s="336"/>
      <c r="C975" s="289"/>
      <c r="D975" s="23"/>
      <c r="E975" s="100" t="s">
        <v>1185</v>
      </c>
      <c r="F975" s="335" t="s">
        <v>681</v>
      </c>
      <c r="G975" s="335"/>
      <c r="H975" s="101">
        <v>4200</v>
      </c>
      <c r="I975" s="101">
        <v>3150</v>
      </c>
      <c r="J975" s="178">
        <f t="shared" si="15"/>
        <v>75</v>
      </c>
    </row>
    <row r="976" spans="1:10" ht="23.25" customHeight="1">
      <c r="A976" s="99"/>
      <c r="B976" s="18"/>
      <c r="C976" s="19"/>
      <c r="D976" s="24">
        <v>4500</v>
      </c>
      <c r="E976" s="20" t="s">
        <v>465</v>
      </c>
      <c r="F976" s="101"/>
      <c r="G976" s="101"/>
      <c r="H976" s="101">
        <v>5200</v>
      </c>
      <c r="I976" s="101">
        <v>2600</v>
      </c>
      <c r="J976" s="178">
        <f t="shared" si="15"/>
        <v>50</v>
      </c>
    </row>
    <row r="977" spans="1:10" ht="16.5" customHeight="1">
      <c r="A977" s="99"/>
      <c r="B977" s="16"/>
      <c r="C977" s="17"/>
      <c r="D977" s="25"/>
      <c r="E977" s="100" t="s">
        <v>697</v>
      </c>
      <c r="F977" s="101"/>
      <c r="G977" s="101"/>
      <c r="H977" s="101">
        <v>5200</v>
      </c>
      <c r="I977" s="101">
        <v>2600</v>
      </c>
      <c r="J977" s="178">
        <f t="shared" si="15"/>
        <v>50</v>
      </c>
    </row>
    <row r="978" spans="1:10" ht="16.5" customHeight="1">
      <c r="A978" s="99"/>
      <c r="B978" s="294" t="s">
        <v>1194</v>
      </c>
      <c r="C978" s="295"/>
      <c r="D978" s="152"/>
      <c r="E978" s="153" t="s">
        <v>1195</v>
      </c>
      <c r="F978" s="296" t="s">
        <v>280</v>
      </c>
      <c r="G978" s="296"/>
      <c r="H978" s="154">
        <f>H979+H986+H996</f>
        <v>35000</v>
      </c>
      <c r="I978" s="154">
        <f>I979+I986+I996</f>
        <v>10392.23</v>
      </c>
      <c r="J978" s="179">
        <f t="shared" si="15"/>
        <v>29.692085714285714</v>
      </c>
    </row>
    <row r="979" spans="1:10" ht="22.5" customHeight="1">
      <c r="A979" s="99"/>
      <c r="B979" s="8"/>
      <c r="C979" s="9"/>
      <c r="D979" s="159">
        <v>4300</v>
      </c>
      <c r="E979" s="100" t="s">
        <v>243</v>
      </c>
      <c r="F979" s="96"/>
      <c r="G979" s="96"/>
      <c r="H979" s="96">
        <v>9995</v>
      </c>
      <c r="I979" s="96">
        <f>I980+I981+I982+I983+I984+I985</f>
        <v>5507.5</v>
      </c>
      <c r="J979" s="178">
        <f t="shared" si="15"/>
        <v>55.102551275637815</v>
      </c>
    </row>
    <row r="980" spans="1:10" ht="16.5" customHeight="1">
      <c r="A980" s="99"/>
      <c r="B980" s="12"/>
      <c r="C980" s="9"/>
      <c r="D980" s="21"/>
      <c r="E980" s="95" t="s">
        <v>698</v>
      </c>
      <c r="F980" s="96"/>
      <c r="G980" s="96"/>
      <c r="H980" s="96">
        <v>500</v>
      </c>
      <c r="I980" s="96">
        <v>414</v>
      </c>
      <c r="J980" s="178">
        <f t="shared" si="15"/>
        <v>82.8</v>
      </c>
    </row>
    <row r="981" spans="1:10" ht="16.5" customHeight="1">
      <c r="A981" s="99"/>
      <c r="B981" s="12"/>
      <c r="C981" s="9"/>
      <c r="D981" s="54"/>
      <c r="E981" s="95" t="s">
        <v>699</v>
      </c>
      <c r="F981" s="96"/>
      <c r="G981" s="96"/>
      <c r="H981" s="96">
        <v>2420</v>
      </c>
      <c r="I981" s="96">
        <v>1000</v>
      </c>
      <c r="J981" s="178">
        <f t="shared" si="15"/>
        <v>41.32231404958678</v>
      </c>
    </row>
    <row r="982" spans="1:10" ht="16.5" customHeight="1">
      <c r="A982" s="99"/>
      <c r="B982" s="12"/>
      <c r="C982" s="9"/>
      <c r="D982" s="54"/>
      <c r="E982" s="95" t="s">
        <v>700</v>
      </c>
      <c r="F982" s="96"/>
      <c r="G982" s="96"/>
      <c r="H982" s="96">
        <v>1800</v>
      </c>
      <c r="I982" s="96">
        <v>1800</v>
      </c>
      <c r="J982" s="178">
        <f t="shared" si="15"/>
        <v>100</v>
      </c>
    </row>
    <row r="983" spans="1:10" ht="16.5" customHeight="1">
      <c r="A983" s="99"/>
      <c r="B983" s="12"/>
      <c r="C983" s="9"/>
      <c r="D983" s="54"/>
      <c r="E983" s="95" t="s">
        <v>701</v>
      </c>
      <c r="F983" s="96"/>
      <c r="G983" s="96"/>
      <c r="H983" s="96">
        <v>1200</v>
      </c>
      <c r="I983" s="96">
        <v>643.5</v>
      </c>
      <c r="J983" s="178">
        <f t="shared" si="15"/>
        <v>53.625</v>
      </c>
    </row>
    <row r="984" spans="1:10" ht="16.5" customHeight="1">
      <c r="A984" s="99"/>
      <c r="B984" s="12"/>
      <c r="C984" s="9"/>
      <c r="D984" s="54"/>
      <c r="E984" s="95" t="s">
        <v>702</v>
      </c>
      <c r="F984" s="96"/>
      <c r="G984" s="96"/>
      <c r="H984" s="96">
        <v>900</v>
      </c>
      <c r="I984" s="96">
        <v>600</v>
      </c>
      <c r="J984" s="178">
        <f t="shared" si="15"/>
        <v>66.66666666666667</v>
      </c>
    </row>
    <row r="985" spans="1:10" ht="16.5" customHeight="1">
      <c r="A985" s="99"/>
      <c r="B985" s="12"/>
      <c r="C985" s="13"/>
      <c r="D985" s="22"/>
      <c r="E985" s="95" t="s">
        <v>703</v>
      </c>
      <c r="F985" s="96"/>
      <c r="G985" s="96"/>
      <c r="H985" s="96">
        <v>3175</v>
      </c>
      <c r="I985" s="96">
        <v>1050</v>
      </c>
      <c r="J985" s="178">
        <f t="shared" si="15"/>
        <v>33.07086614173228</v>
      </c>
    </row>
    <row r="986" spans="1:10" ht="16.5" customHeight="1">
      <c r="A986" s="99"/>
      <c r="B986" s="12"/>
      <c r="C986" s="13"/>
      <c r="D986" s="22">
        <v>4410</v>
      </c>
      <c r="E986" s="95" t="s">
        <v>704</v>
      </c>
      <c r="F986" s="96"/>
      <c r="G986" s="96"/>
      <c r="H986" s="96">
        <v>5555</v>
      </c>
      <c r="I986" s="96">
        <f>SUM(I987:I995)</f>
        <v>1920.7299999999998</v>
      </c>
      <c r="J986" s="178">
        <f t="shared" si="15"/>
        <v>34.57659765976597</v>
      </c>
    </row>
    <row r="987" spans="1:10" ht="16.5" customHeight="1">
      <c r="A987" s="99"/>
      <c r="B987" s="12"/>
      <c r="C987" s="13"/>
      <c r="D987" s="21"/>
      <c r="E987" s="95" t="s">
        <v>698</v>
      </c>
      <c r="F987" s="96"/>
      <c r="G987" s="96"/>
      <c r="H987" s="96">
        <v>200</v>
      </c>
      <c r="I987" s="96">
        <v>0</v>
      </c>
      <c r="J987" s="178">
        <f t="shared" si="15"/>
        <v>0</v>
      </c>
    </row>
    <row r="988" spans="1:10" ht="16.5" customHeight="1">
      <c r="A988" s="183"/>
      <c r="B988" s="286"/>
      <c r="C988" s="301"/>
      <c r="D988" s="302"/>
      <c r="E988" s="303" t="s">
        <v>699</v>
      </c>
      <c r="F988" s="165"/>
      <c r="G988" s="165"/>
      <c r="H988" s="165">
        <v>1000</v>
      </c>
      <c r="I988" s="165">
        <v>270.5</v>
      </c>
      <c r="J988" s="191">
        <f t="shared" si="15"/>
        <v>27.05</v>
      </c>
    </row>
    <row r="989" spans="1:10" ht="16.5" customHeight="1">
      <c r="A989" s="185"/>
      <c r="B989" s="186"/>
      <c r="C989" s="187"/>
      <c r="D989" s="304"/>
      <c r="E989" s="121" t="s">
        <v>700</v>
      </c>
      <c r="F989" s="122"/>
      <c r="G989" s="122"/>
      <c r="H989" s="122">
        <v>500</v>
      </c>
      <c r="I989" s="122">
        <v>0</v>
      </c>
      <c r="J989" s="189">
        <f t="shared" si="15"/>
        <v>0</v>
      </c>
    </row>
    <row r="990" spans="1:10" ht="16.5" customHeight="1">
      <c r="A990" s="99"/>
      <c r="B990" s="12"/>
      <c r="C990" s="13"/>
      <c r="D990" s="54"/>
      <c r="E990" s="95" t="s">
        <v>701</v>
      </c>
      <c r="F990" s="96"/>
      <c r="G990" s="96"/>
      <c r="H990" s="96">
        <v>1200</v>
      </c>
      <c r="I990" s="96">
        <v>230.7</v>
      </c>
      <c r="J990" s="178">
        <f t="shared" si="15"/>
        <v>19.224999999999998</v>
      </c>
    </row>
    <row r="991" spans="1:10" ht="16.5" customHeight="1">
      <c r="A991" s="99"/>
      <c r="B991" s="12"/>
      <c r="C991" s="13"/>
      <c r="D991" s="54"/>
      <c r="E991" s="95" t="s">
        <v>702</v>
      </c>
      <c r="F991" s="96"/>
      <c r="G991" s="96"/>
      <c r="H991" s="96">
        <v>1000</v>
      </c>
      <c r="I991" s="96">
        <v>869.18</v>
      </c>
      <c r="J991" s="178">
        <f t="shared" si="15"/>
        <v>86.91799999999999</v>
      </c>
    </row>
    <row r="992" spans="1:10" ht="16.5" customHeight="1">
      <c r="A992" s="99"/>
      <c r="B992" s="12"/>
      <c r="C992" s="13"/>
      <c r="D992" s="54"/>
      <c r="E992" s="95" t="s">
        <v>703</v>
      </c>
      <c r="F992" s="96"/>
      <c r="G992" s="96"/>
      <c r="H992" s="96">
        <v>400</v>
      </c>
      <c r="I992" s="96">
        <v>23.82</v>
      </c>
      <c r="J992" s="178">
        <f t="shared" si="15"/>
        <v>5.955</v>
      </c>
    </row>
    <row r="993" spans="1:10" ht="16.5" customHeight="1">
      <c r="A993" s="99"/>
      <c r="B993" s="12"/>
      <c r="C993" s="13"/>
      <c r="D993" s="54"/>
      <c r="E993" s="95" t="s">
        <v>866</v>
      </c>
      <c r="F993" s="96"/>
      <c r="G993" s="96"/>
      <c r="H993" s="96">
        <v>400</v>
      </c>
      <c r="I993" s="96">
        <v>312.76</v>
      </c>
      <c r="J993" s="178">
        <f t="shared" si="15"/>
        <v>78.19</v>
      </c>
    </row>
    <row r="994" spans="1:10" ht="16.5" customHeight="1">
      <c r="A994" s="99"/>
      <c r="B994" s="12"/>
      <c r="C994" s="13"/>
      <c r="D994" s="54"/>
      <c r="E994" s="95" t="s">
        <v>882</v>
      </c>
      <c r="F994" s="96"/>
      <c r="G994" s="96"/>
      <c r="H994" s="96">
        <v>455</v>
      </c>
      <c r="I994" s="96">
        <v>0</v>
      </c>
      <c r="J994" s="178">
        <f t="shared" si="15"/>
        <v>0</v>
      </c>
    </row>
    <row r="995" spans="1:10" ht="16.5" customHeight="1">
      <c r="A995" s="99"/>
      <c r="B995" s="12"/>
      <c r="C995" s="13"/>
      <c r="D995" s="22"/>
      <c r="E995" s="95" t="s">
        <v>884</v>
      </c>
      <c r="F995" s="96"/>
      <c r="G995" s="96"/>
      <c r="H995" s="96">
        <v>400</v>
      </c>
      <c r="I995" s="96">
        <v>213.77</v>
      </c>
      <c r="J995" s="178">
        <f t="shared" si="15"/>
        <v>53.4425</v>
      </c>
    </row>
    <row r="996" spans="1:10" ht="21.75" customHeight="1">
      <c r="A996" s="99"/>
      <c r="B996" s="247"/>
      <c r="C996" s="248"/>
      <c r="D996" s="155" t="s">
        <v>525</v>
      </c>
      <c r="E996" s="100" t="s">
        <v>526</v>
      </c>
      <c r="F996" s="335" t="s">
        <v>280</v>
      </c>
      <c r="G996" s="335"/>
      <c r="H996" s="101">
        <v>19450</v>
      </c>
      <c r="I996" s="101">
        <f>SUM(I997:I1006)</f>
        <v>2964</v>
      </c>
      <c r="J996" s="178">
        <f t="shared" si="15"/>
        <v>15.239074550128535</v>
      </c>
    </row>
    <row r="997" spans="1:10" ht="16.5" customHeight="1">
      <c r="A997" s="99"/>
      <c r="B997" s="336"/>
      <c r="C997" s="289"/>
      <c r="D997" s="156"/>
      <c r="E997" s="100" t="s">
        <v>1196</v>
      </c>
      <c r="F997" s="335" t="s">
        <v>280</v>
      </c>
      <c r="G997" s="335"/>
      <c r="H997" s="101">
        <v>5250</v>
      </c>
      <c r="I997" s="101">
        <v>0</v>
      </c>
      <c r="J997" s="178">
        <f t="shared" si="15"/>
        <v>0</v>
      </c>
    </row>
    <row r="998" spans="1:10" ht="16.5" customHeight="1">
      <c r="A998" s="99"/>
      <c r="B998" s="18"/>
      <c r="C998" s="17"/>
      <c r="D998" s="156"/>
      <c r="E998" s="95" t="s">
        <v>698</v>
      </c>
      <c r="F998" s="101"/>
      <c r="G998" s="101"/>
      <c r="H998" s="101">
        <v>500</v>
      </c>
      <c r="I998" s="101">
        <v>0</v>
      </c>
      <c r="J998" s="178">
        <f t="shared" si="15"/>
        <v>0</v>
      </c>
    </row>
    <row r="999" spans="1:10" ht="16.5" customHeight="1">
      <c r="A999" s="99"/>
      <c r="B999" s="18"/>
      <c r="C999" s="17"/>
      <c r="D999" s="156"/>
      <c r="E999" s="95" t="s">
        <v>699</v>
      </c>
      <c r="F999" s="101"/>
      <c r="G999" s="101"/>
      <c r="H999" s="101">
        <v>2800</v>
      </c>
      <c r="I999" s="101">
        <v>50</v>
      </c>
      <c r="J999" s="178">
        <f t="shared" si="15"/>
        <v>1.7857142857142858</v>
      </c>
    </row>
    <row r="1000" spans="1:10" ht="16.5" customHeight="1">
      <c r="A1000" s="99"/>
      <c r="B1000" s="18"/>
      <c r="C1000" s="17"/>
      <c r="D1000" s="156"/>
      <c r="E1000" s="95" t="s">
        <v>700</v>
      </c>
      <c r="F1000" s="101"/>
      <c r="G1000" s="101"/>
      <c r="H1000" s="101">
        <v>1100</v>
      </c>
      <c r="I1000" s="101">
        <v>0</v>
      </c>
      <c r="J1000" s="178">
        <f t="shared" si="15"/>
        <v>0</v>
      </c>
    </row>
    <row r="1001" spans="1:10" ht="16.5" customHeight="1">
      <c r="A1001" s="99"/>
      <c r="B1001" s="18"/>
      <c r="C1001" s="17"/>
      <c r="D1001" s="156"/>
      <c r="E1001" s="95" t="s">
        <v>701</v>
      </c>
      <c r="F1001" s="101"/>
      <c r="G1001" s="101"/>
      <c r="H1001" s="101">
        <v>3000</v>
      </c>
      <c r="I1001" s="101">
        <v>560</v>
      </c>
      <c r="J1001" s="178">
        <f t="shared" si="15"/>
        <v>18.666666666666668</v>
      </c>
    </row>
    <row r="1002" spans="1:10" ht="16.5" customHeight="1">
      <c r="A1002" s="99"/>
      <c r="B1002" s="18"/>
      <c r="C1002" s="17"/>
      <c r="D1002" s="156"/>
      <c r="E1002" s="95" t="s">
        <v>702</v>
      </c>
      <c r="F1002" s="101"/>
      <c r="G1002" s="101"/>
      <c r="H1002" s="101">
        <v>2800</v>
      </c>
      <c r="I1002" s="101">
        <v>1140</v>
      </c>
      <c r="J1002" s="178">
        <f t="shared" si="15"/>
        <v>40.714285714285715</v>
      </c>
    </row>
    <row r="1003" spans="1:10" ht="16.5" customHeight="1">
      <c r="A1003" s="99"/>
      <c r="B1003" s="18"/>
      <c r="C1003" s="17"/>
      <c r="D1003" s="156"/>
      <c r="E1003" s="95" t="s">
        <v>703</v>
      </c>
      <c r="F1003" s="101"/>
      <c r="G1003" s="101"/>
      <c r="H1003" s="101">
        <v>1000</v>
      </c>
      <c r="I1003" s="101">
        <v>190</v>
      </c>
      <c r="J1003" s="178">
        <f t="shared" si="15"/>
        <v>19</v>
      </c>
    </row>
    <row r="1004" spans="1:10" ht="16.5" customHeight="1">
      <c r="A1004" s="99"/>
      <c r="B1004" s="18"/>
      <c r="C1004" s="17"/>
      <c r="D1004" s="156"/>
      <c r="E1004" s="95" t="s">
        <v>866</v>
      </c>
      <c r="F1004" s="101"/>
      <c r="G1004" s="101"/>
      <c r="H1004" s="101">
        <v>1000</v>
      </c>
      <c r="I1004" s="101">
        <v>505</v>
      </c>
      <c r="J1004" s="178">
        <f t="shared" si="15"/>
        <v>50.5</v>
      </c>
    </row>
    <row r="1005" spans="1:10" ht="16.5" customHeight="1">
      <c r="A1005" s="99"/>
      <c r="B1005" s="18"/>
      <c r="C1005" s="17"/>
      <c r="D1005" s="156"/>
      <c r="E1005" s="95" t="s">
        <v>882</v>
      </c>
      <c r="F1005" s="101"/>
      <c r="G1005" s="101"/>
      <c r="H1005" s="101">
        <v>1000</v>
      </c>
      <c r="I1005" s="101">
        <v>0</v>
      </c>
      <c r="J1005" s="178">
        <f t="shared" si="15"/>
        <v>0</v>
      </c>
    </row>
    <row r="1006" spans="1:10" ht="16.5" customHeight="1">
      <c r="A1006" s="99"/>
      <c r="B1006" s="18"/>
      <c r="C1006" s="17"/>
      <c r="D1006" s="156"/>
      <c r="E1006" s="95" t="s">
        <v>884</v>
      </c>
      <c r="F1006" s="101"/>
      <c r="G1006" s="101"/>
      <c r="H1006" s="101">
        <v>1000</v>
      </c>
      <c r="I1006" s="101">
        <v>519</v>
      </c>
      <c r="J1006" s="178">
        <f t="shared" si="15"/>
        <v>51.9</v>
      </c>
    </row>
    <row r="1007" spans="1:10" ht="16.5" customHeight="1">
      <c r="A1007" s="99"/>
      <c r="B1007" s="294" t="s">
        <v>1197</v>
      </c>
      <c r="C1007" s="295"/>
      <c r="D1007" s="152"/>
      <c r="E1007" s="153" t="s">
        <v>235</v>
      </c>
      <c r="F1007" s="296" t="s">
        <v>1198</v>
      </c>
      <c r="G1007" s="296"/>
      <c r="H1007" s="154">
        <f>H1008+H1019+H1024+H1026+H1029+H1031+H1033+H1036+H1038+H1040+H1043+H1045+H1047+H1051+H1054+H1056+H1059+H1061+H1064+H1066+H1068+H1070+H1072</f>
        <v>456374</v>
      </c>
      <c r="I1007" s="154">
        <f>I1008+I1019+I1024+I1026+I1029+I1031+I1033+I1036+I1038+I1040+I1043+I1045+I1047+I1051+I1054+I1056+I1059+I1061+I1064+I1066+I1068+I1070+I1072</f>
        <v>110075.75</v>
      </c>
      <c r="J1007" s="179">
        <f t="shared" si="15"/>
        <v>24.119636526182475</v>
      </c>
    </row>
    <row r="1008" spans="1:10" ht="16.5" customHeight="1">
      <c r="A1008" s="99"/>
      <c r="B1008" s="342"/>
      <c r="C1008" s="297"/>
      <c r="D1008" s="155" t="s">
        <v>249</v>
      </c>
      <c r="E1008" s="100" t="s">
        <v>250</v>
      </c>
      <c r="F1008" s="335" t="s">
        <v>1199</v>
      </c>
      <c r="G1008" s="335"/>
      <c r="H1008" s="101">
        <v>11011</v>
      </c>
      <c r="I1008" s="101">
        <f>SUM(I1009:I1018)</f>
        <v>866</v>
      </c>
      <c r="J1008" s="178">
        <f t="shared" si="15"/>
        <v>7.864862410316956</v>
      </c>
    </row>
    <row r="1009" spans="1:10" ht="16.5" customHeight="1">
      <c r="A1009" s="99"/>
      <c r="B1009" s="5"/>
      <c r="C1009" s="6"/>
      <c r="D1009" s="28"/>
      <c r="E1009" s="100" t="s">
        <v>1200</v>
      </c>
      <c r="F1009" s="335" t="s">
        <v>1199</v>
      </c>
      <c r="G1009" s="335"/>
      <c r="H1009" s="101">
        <v>93</v>
      </c>
      <c r="I1009" s="101">
        <v>0</v>
      </c>
      <c r="J1009" s="178">
        <f t="shared" si="15"/>
        <v>0</v>
      </c>
    </row>
    <row r="1010" spans="1:10" ht="16.5" customHeight="1">
      <c r="A1010" s="99"/>
      <c r="B1010" s="5"/>
      <c r="C1010" s="6"/>
      <c r="D1010" s="27"/>
      <c r="E1010" s="95" t="s">
        <v>698</v>
      </c>
      <c r="F1010" s="101"/>
      <c r="G1010" s="101"/>
      <c r="H1010" s="101">
        <v>258</v>
      </c>
      <c r="I1010" s="101">
        <v>0</v>
      </c>
      <c r="J1010" s="178">
        <f t="shared" si="15"/>
        <v>0</v>
      </c>
    </row>
    <row r="1011" spans="1:10" ht="16.5" customHeight="1">
      <c r="A1011" s="99"/>
      <c r="B1011" s="5"/>
      <c r="C1011" s="6"/>
      <c r="D1011" s="27"/>
      <c r="E1011" s="95" t="s">
        <v>699</v>
      </c>
      <c r="F1011" s="101"/>
      <c r="G1011" s="101"/>
      <c r="H1011" s="101">
        <v>1794</v>
      </c>
      <c r="I1011" s="101">
        <v>600</v>
      </c>
      <c r="J1011" s="178">
        <f t="shared" si="15"/>
        <v>33.4448160535117</v>
      </c>
    </row>
    <row r="1012" spans="1:10" ht="16.5" customHeight="1">
      <c r="A1012" s="99"/>
      <c r="B1012" s="5"/>
      <c r="C1012" s="6"/>
      <c r="D1012" s="27"/>
      <c r="E1012" s="95" t="s">
        <v>700</v>
      </c>
      <c r="F1012" s="101"/>
      <c r="G1012" s="101"/>
      <c r="H1012" s="101">
        <v>1109</v>
      </c>
      <c r="I1012" s="101">
        <v>0</v>
      </c>
      <c r="J1012" s="178">
        <f t="shared" si="15"/>
        <v>0</v>
      </c>
    </row>
    <row r="1013" spans="1:10" ht="16.5" customHeight="1">
      <c r="A1013" s="99"/>
      <c r="B1013" s="5"/>
      <c r="C1013" s="6"/>
      <c r="D1013" s="27"/>
      <c r="E1013" s="95" t="s">
        <v>701</v>
      </c>
      <c r="F1013" s="101"/>
      <c r="G1013" s="101"/>
      <c r="H1013" s="101">
        <v>2860</v>
      </c>
      <c r="I1013" s="101">
        <v>0</v>
      </c>
      <c r="J1013" s="178">
        <f t="shared" si="15"/>
        <v>0</v>
      </c>
    </row>
    <row r="1014" spans="1:10" ht="16.5" customHeight="1">
      <c r="A1014" s="99"/>
      <c r="B1014" s="5"/>
      <c r="C1014" s="6"/>
      <c r="D1014" s="27"/>
      <c r="E1014" s="95" t="s">
        <v>702</v>
      </c>
      <c r="F1014" s="101"/>
      <c r="G1014" s="101"/>
      <c r="H1014" s="101">
        <v>1721</v>
      </c>
      <c r="I1014" s="101">
        <v>0</v>
      </c>
      <c r="J1014" s="178">
        <f t="shared" si="15"/>
        <v>0</v>
      </c>
    </row>
    <row r="1015" spans="1:10" ht="16.5" customHeight="1">
      <c r="A1015" s="99"/>
      <c r="B1015" s="5"/>
      <c r="C1015" s="6"/>
      <c r="D1015" s="27"/>
      <c r="E1015" s="95" t="s">
        <v>703</v>
      </c>
      <c r="F1015" s="101"/>
      <c r="G1015" s="101"/>
      <c r="H1015" s="101">
        <v>815</v>
      </c>
      <c r="I1015" s="101">
        <v>0</v>
      </c>
      <c r="J1015" s="178">
        <f t="shared" si="15"/>
        <v>0</v>
      </c>
    </row>
    <row r="1016" spans="1:10" ht="16.5" customHeight="1">
      <c r="A1016" s="99"/>
      <c r="B1016" s="5"/>
      <c r="C1016" s="6"/>
      <c r="D1016" s="27"/>
      <c r="E1016" s="95" t="s">
        <v>866</v>
      </c>
      <c r="F1016" s="101"/>
      <c r="G1016" s="101"/>
      <c r="H1016" s="101">
        <v>942</v>
      </c>
      <c r="I1016" s="101">
        <v>266</v>
      </c>
      <c r="J1016" s="178">
        <f t="shared" si="15"/>
        <v>28.237791932059448</v>
      </c>
    </row>
    <row r="1017" spans="1:10" ht="16.5" customHeight="1">
      <c r="A1017" s="99"/>
      <c r="B1017" s="5"/>
      <c r="C1017" s="6"/>
      <c r="D1017" s="27"/>
      <c r="E1017" s="95" t="s">
        <v>882</v>
      </c>
      <c r="F1017" s="101"/>
      <c r="G1017" s="101"/>
      <c r="H1017" s="101">
        <v>572</v>
      </c>
      <c r="I1017" s="101">
        <v>0</v>
      </c>
      <c r="J1017" s="178">
        <f t="shared" si="15"/>
        <v>0</v>
      </c>
    </row>
    <row r="1018" spans="1:10" ht="16.5" customHeight="1">
      <c r="A1018" s="183"/>
      <c r="B1018" s="82"/>
      <c r="C1018" s="172"/>
      <c r="D1018" s="52"/>
      <c r="E1018" s="303" t="s">
        <v>884</v>
      </c>
      <c r="F1018" s="110"/>
      <c r="G1018" s="110"/>
      <c r="H1018" s="110">
        <v>847</v>
      </c>
      <c r="I1018" s="110">
        <v>0</v>
      </c>
      <c r="J1018" s="191">
        <f t="shared" si="15"/>
        <v>0</v>
      </c>
    </row>
    <row r="1019" spans="1:10" ht="16.5" customHeight="1">
      <c r="A1019" s="185"/>
      <c r="B1019" s="192"/>
      <c r="C1019" s="193"/>
      <c r="D1019" s="166">
        <v>3260</v>
      </c>
      <c r="E1019" s="121" t="s">
        <v>705</v>
      </c>
      <c r="F1019" s="116"/>
      <c r="G1019" s="116"/>
      <c r="H1019" s="116">
        <v>11300</v>
      </c>
      <c r="I1019" s="116">
        <f>SUM(I1020:I1023)</f>
        <v>0</v>
      </c>
      <c r="J1019" s="189">
        <f t="shared" si="15"/>
        <v>0</v>
      </c>
    </row>
    <row r="1020" spans="1:10" ht="29.25" customHeight="1">
      <c r="A1020" s="99"/>
      <c r="B1020" s="5"/>
      <c r="C1020" s="6"/>
      <c r="D1020" s="27"/>
      <c r="E1020" s="95" t="s">
        <v>706</v>
      </c>
      <c r="F1020" s="101"/>
      <c r="G1020" s="101"/>
      <c r="H1020" s="101">
        <v>2250</v>
      </c>
      <c r="I1020" s="101">
        <v>0</v>
      </c>
      <c r="J1020" s="178">
        <f t="shared" si="15"/>
        <v>0</v>
      </c>
    </row>
    <row r="1021" spans="1:10" ht="30" customHeight="1">
      <c r="A1021" s="99"/>
      <c r="B1021" s="5"/>
      <c r="C1021" s="6"/>
      <c r="D1021" s="27"/>
      <c r="E1021" s="95" t="s">
        <v>707</v>
      </c>
      <c r="F1021" s="101"/>
      <c r="G1021" s="101"/>
      <c r="H1021" s="101">
        <v>750</v>
      </c>
      <c r="I1021" s="101">
        <v>0</v>
      </c>
      <c r="J1021" s="178">
        <f t="shared" si="15"/>
        <v>0</v>
      </c>
    </row>
    <row r="1022" spans="1:10" ht="30" customHeight="1">
      <c r="A1022" s="99"/>
      <c r="B1022" s="5"/>
      <c r="C1022" s="6"/>
      <c r="D1022" s="27"/>
      <c r="E1022" s="95" t="s">
        <v>708</v>
      </c>
      <c r="F1022" s="101"/>
      <c r="G1022" s="101"/>
      <c r="H1022" s="101">
        <v>1660</v>
      </c>
      <c r="I1022" s="101">
        <v>0</v>
      </c>
      <c r="J1022" s="178">
        <f t="shared" si="15"/>
        <v>0</v>
      </c>
    </row>
    <row r="1023" spans="1:10" ht="30" customHeight="1">
      <c r="A1023" s="99"/>
      <c r="B1023" s="5"/>
      <c r="C1023" s="6"/>
      <c r="D1023" s="29"/>
      <c r="E1023" s="95" t="s">
        <v>709</v>
      </c>
      <c r="F1023" s="101"/>
      <c r="G1023" s="101"/>
      <c r="H1023" s="101">
        <v>6640</v>
      </c>
      <c r="I1023" s="101">
        <v>0</v>
      </c>
      <c r="J1023" s="178">
        <f t="shared" si="15"/>
        <v>0</v>
      </c>
    </row>
    <row r="1024" spans="1:10" ht="16.5" customHeight="1">
      <c r="A1024" s="99"/>
      <c r="B1024" s="340"/>
      <c r="C1024" s="290"/>
      <c r="D1024" s="155" t="s">
        <v>253</v>
      </c>
      <c r="E1024" s="100" t="s">
        <v>254</v>
      </c>
      <c r="F1024" s="335" t="s">
        <v>1201</v>
      </c>
      <c r="G1024" s="335"/>
      <c r="H1024" s="101">
        <v>12500</v>
      </c>
      <c r="I1024" s="101">
        <v>0</v>
      </c>
      <c r="J1024" s="178">
        <f t="shared" si="15"/>
        <v>0</v>
      </c>
    </row>
    <row r="1025" spans="1:10" ht="16.5" customHeight="1">
      <c r="A1025" s="99"/>
      <c r="B1025" s="340"/>
      <c r="C1025" s="290"/>
      <c r="D1025" s="156"/>
      <c r="E1025" s="100" t="s">
        <v>1202</v>
      </c>
      <c r="F1025" s="335" t="s">
        <v>1201</v>
      </c>
      <c r="G1025" s="335"/>
      <c r="H1025" s="101">
        <v>12500</v>
      </c>
      <c r="I1025" s="101">
        <v>0</v>
      </c>
      <c r="J1025" s="178">
        <f t="shared" si="15"/>
        <v>0</v>
      </c>
    </row>
    <row r="1026" spans="1:10" ht="16.5" customHeight="1">
      <c r="A1026" s="99"/>
      <c r="B1026" s="340"/>
      <c r="C1026" s="290"/>
      <c r="D1026" s="155" t="s">
        <v>1203</v>
      </c>
      <c r="E1026" s="100" t="s">
        <v>254</v>
      </c>
      <c r="F1026" s="335" t="s">
        <v>1204</v>
      </c>
      <c r="G1026" s="335"/>
      <c r="H1026" s="101">
        <v>180088</v>
      </c>
      <c r="I1026" s="101">
        <f>I1027+I1028</f>
        <v>198.22</v>
      </c>
      <c r="J1026" s="178">
        <f t="shared" si="15"/>
        <v>0.11006841099906711</v>
      </c>
    </row>
    <row r="1027" spans="1:10" ht="30">
      <c r="A1027" s="99"/>
      <c r="B1027" s="340"/>
      <c r="C1027" s="290"/>
      <c r="D1027" s="23"/>
      <c r="E1027" s="100" t="s">
        <v>1205</v>
      </c>
      <c r="F1027" s="335" t="s">
        <v>1204</v>
      </c>
      <c r="G1027" s="335"/>
      <c r="H1027" s="101">
        <v>176952</v>
      </c>
      <c r="I1027" s="101">
        <v>0</v>
      </c>
      <c r="J1027" s="178">
        <f t="shared" si="15"/>
        <v>0</v>
      </c>
    </row>
    <row r="1028" spans="1:10" ht="18.75" customHeight="1">
      <c r="A1028" s="99"/>
      <c r="B1028" s="3"/>
      <c r="C1028" s="30"/>
      <c r="D1028" s="55"/>
      <c r="E1028" s="100" t="s">
        <v>710</v>
      </c>
      <c r="F1028" s="101"/>
      <c r="G1028" s="101"/>
      <c r="H1028" s="101">
        <v>3136</v>
      </c>
      <c r="I1028" s="101">
        <v>198.22</v>
      </c>
      <c r="J1028" s="178">
        <f t="shared" si="15"/>
        <v>6.3207908163265305</v>
      </c>
    </row>
    <row r="1029" spans="1:10" ht="15">
      <c r="A1029" s="99"/>
      <c r="B1029" s="3"/>
      <c r="C1029" s="30"/>
      <c r="D1029" s="24">
        <v>4019</v>
      </c>
      <c r="E1029" s="20" t="s">
        <v>254</v>
      </c>
      <c r="F1029" s="101"/>
      <c r="G1029" s="101"/>
      <c r="H1029" s="101">
        <v>553</v>
      </c>
      <c r="I1029" s="101">
        <v>34.98</v>
      </c>
      <c r="J1029" s="178">
        <f t="shared" si="15"/>
        <v>6.325497287522603</v>
      </c>
    </row>
    <row r="1030" spans="1:10" ht="19.5" customHeight="1">
      <c r="A1030" s="99"/>
      <c r="B1030" s="3"/>
      <c r="C1030" s="4"/>
      <c r="D1030" s="25"/>
      <c r="E1030" s="100" t="s">
        <v>710</v>
      </c>
      <c r="F1030" s="101"/>
      <c r="G1030" s="101"/>
      <c r="H1030" s="101">
        <v>553</v>
      </c>
      <c r="I1030" s="101">
        <v>34.98</v>
      </c>
      <c r="J1030" s="178">
        <f t="shared" si="15"/>
        <v>6.325497287522603</v>
      </c>
    </row>
    <row r="1031" spans="1:10" ht="16.5" customHeight="1">
      <c r="A1031" s="99"/>
      <c r="B1031" s="340"/>
      <c r="C1031" s="290"/>
      <c r="D1031" s="155" t="s">
        <v>259</v>
      </c>
      <c r="E1031" s="100" t="s">
        <v>260</v>
      </c>
      <c r="F1031" s="335" t="s">
        <v>384</v>
      </c>
      <c r="G1031" s="335"/>
      <c r="H1031" s="101">
        <v>2000</v>
      </c>
      <c r="I1031" s="101">
        <v>0</v>
      </c>
      <c r="J1031" s="178">
        <f t="shared" si="15"/>
        <v>0</v>
      </c>
    </row>
    <row r="1032" spans="1:10" ht="16.5" customHeight="1">
      <c r="A1032" s="99"/>
      <c r="B1032" s="340"/>
      <c r="C1032" s="290"/>
      <c r="D1032" s="156"/>
      <c r="E1032" s="100" t="s">
        <v>1202</v>
      </c>
      <c r="F1032" s="335" t="s">
        <v>384</v>
      </c>
      <c r="G1032" s="335"/>
      <c r="H1032" s="101">
        <v>2000</v>
      </c>
      <c r="I1032" s="101">
        <v>0</v>
      </c>
      <c r="J1032" s="178">
        <f t="shared" si="15"/>
        <v>0</v>
      </c>
    </row>
    <row r="1033" spans="1:10" ht="16.5" customHeight="1">
      <c r="A1033" s="99"/>
      <c r="B1033" s="340"/>
      <c r="C1033" s="290"/>
      <c r="D1033" s="155" t="s">
        <v>1206</v>
      </c>
      <c r="E1033" s="100" t="s">
        <v>260</v>
      </c>
      <c r="F1033" s="335" t="s">
        <v>1207</v>
      </c>
      <c r="G1033" s="335"/>
      <c r="H1033" s="101">
        <f>H1034+H1035</f>
        <v>33076</v>
      </c>
      <c r="I1033" s="101">
        <f>I1034+I1035</f>
        <v>26.53</v>
      </c>
      <c r="J1033" s="178">
        <f aca="true" t="shared" si="16" ref="J1033:J1096">I1033/H1033%</f>
        <v>0.08020921514088766</v>
      </c>
    </row>
    <row r="1034" spans="1:10" ht="30">
      <c r="A1034" s="99"/>
      <c r="B1034" s="340"/>
      <c r="C1034" s="290"/>
      <c r="D1034" s="156"/>
      <c r="E1034" s="100" t="s">
        <v>1205</v>
      </c>
      <c r="F1034" s="335" t="s">
        <v>1207</v>
      </c>
      <c r="G1034" s="335"/>
      <c r="H1034" s="101">
        <v>32600</v>
      </c>
      <c r="I1034" s="101">
        <v>0</v>
      </c>
      <c r="J1034" s="178">
        <f t="shared" si="16"/>
        <v>0</v>
      </c>
    </row>
    <row r="1035" spans="1:10" ht="18" customHeight="1">
      <c r="A1035" s="99"/>
      <c r="B1035" s="3"/>
      <c r="C1035" s="4"/>
      <c r="D1035" s="23"/>
      <c r="E1035" s="100" t="s">
        <v>710</v>
      </c>
      <c r="F1035" s="101"/>
      <c r="G1035" s="101"/>
      <c r="H1035" s="101">
        <v>476</v>
      </c>
      <c r="I1035" s="101">
        <v>26.53</v>
      </c>
      <c r="J1035" s="178">
        <f t="shared" si="16"/>
        <v>5.5735294117647065</v>
      </c>
    </row>
    <row r="1036" spans="1:10" ht="18" customHeight="1">
      <c r="A1036" s="99"/>
      <c r="B1036" s="3"/>
      <c r="C1036" s="30"/>
      <c r="D1036" s="24">
        <v>4119</v>
      </c>
      <c r="E1036" s="100" t="s">
        <v>260</v>
      </c>
      <c r="F1036" s="101"/>
      <c r="G1036" s="101"/>
      <c r="H1036" s="101">
        <v>84</v>
      </c>
      <c r="I1036" s="101">
        <v>4.7</v>
      </c>
      <c r="J1036" s="178">
        <f t="shared" si="16"/>
        <v>5.595238095238096</v>
      </c>
    </row>
    <row r="1037" spans="1:10" ht="18" customHeight="1">
      <c r="A1037" s="99"/>
      <c r="B1037" s="3"/>
      <c r="C1037" s="4"/>
      <c r="D1037" s="25"/>
      <c r="E1037" s="100" t="s">
        <v>710</v>
      </c>
      <c r="F1037" s="101"/>
      <c r="G1037" s="101"/>
      <c r="H1037" s="101">
        <v>84</v>
      </c>
      <c r="I1037" s="101">
        <v>4.7</v>
      </c>
      <c r="J1037" s="178">
        <f t="shared" si="16"/>
        <v>5.595238095238096</v>
      </c>
    </row>
    <row r="1038" spans="1:10" ht="16.5" customHeight="1">
      <c r="A1038" s="99"/>
      <c r="B1038" s="340"/>
      <c r="C1038" s="290"/>
      <c r="D1038" s="155" t="s">
        <v>262</v>
      </c>
      <c r="E1038" s="100" t="s">
        <v>263</v>
      </c>
      <c r="F1038" s="335" t="s">
        <v>430</v>
      </c>
      <c r="G1038" s="335"/>
      <c r="H1038" s="101">
        <v>500</v>
      </c>
      <c r="I1038" s="101">
        <v>0</v>
      </c>
      <c r="J1038" s="178">
        <f t="shared" si="16"/>
        <v>0</v>
      </c>
    </row>
    <row r="1039" spans="1:10" ht="16.5" customHeight="1">
      <c r="A1039" s="99"/>
      <c r="B1039" s="340"/>
      <c r="C1039" s="290"/>
      <c r="D1039" s="156"/>
      <c r="E1039" s="100" t="s">
        <v>1202</v>
      </c>
      <c r="F1039" s="335" t="s">
        <v>430</v>
      </c>
      <c r="G1039" s="335"/>
      <c r="H1039" s="101">
        <v>500</v>
      </c>
      <c r="I1039" s="101">
        <v>0</v>
      </c>
      <c r="J1039" s="178">
        <f t="shared" si="16"/>
        <v>0</v>
      </c>
    </row>
    <row r="1040" spans="1:10" ht="16.5" customHeight="1">
      <c r="A1040" s="99"/>
      <c r="B1040" s="340"/>
      <c r="C1040" s="290"/>
      <c r="D1040" s="155" t="s">
        <v>1208</v>
      </c>
      <c r="E1040" s="100" t="s">
        <v>263</v>
      </c>
      <c r="F1040" s="335" t="s">
        <v>778</v>
      </c>
      <c r="G1040" s="335"/>
      <c r="H1040" s="101">
        <v>5377</v>
      </c>
      <c r="I1040" s="101">
        <f>I1041+I1042</f>
        <v>4.28</v>
      </c>
      <c r="J1040" s="178">
        <f t="shared" si="16"/>
        <v>0.07959828900874093</v>
      </c>
    </row>
    <row r="1041" spans="1:10" ht="30">
      <c r="A1041" s="99"/>
      <c r="B1041" s="340"/>
      <c r="C1041" s="290"/>
      <c r="D1041" s="156"/>
      <c r="E1041" s="100" t="s">
        <v>1205</v>
      </c>
      <c r="F1041" s="335" t="s">
        <v>778</v>
      </c>
      <c r="G1041" s="335"/>
      <c r="H1041" s="101">
        <v>5300</v>
      </c>
      <c r="I1041" s="101">
        <v>0</v>
      </c>
      <c r="J1041" s="178">
        <f t="shared" si="16"/>
        <v>0</v>
      </c>
    </row>
    <row r="1042" spans="1:10" ht="18" customHeight="1">
      <c r="A1042" s="99"/>
      <c r="B1042" s="3"/>
      <c r="C1042" s="4"/>
      <c r="D1042" s="156"/>
      <c r="E1042" s="100" t="s">
        <v>710</v>
      </c>
      <c r="F1042" s="101"/>
      <c r="G1042" s="101"/>
      <c r="H1042" s="101">
        <v>77</v>
      </c>
      <c r="I1042" s="101">
        <v>4.28</v>
      </c>
      <c r="J1042" s="178">
        <f t="shared" si="16"/>
        <v>5.558441558441559</v>
      </c>
    </row>
    <row r="1043" spans="1:10" ht="18" customHeight="1">
      <c r="A1043" s="183"/>
      <c r="B1043" s="145"/>
      <c r="C1043" s="146"/>
      <c r="D1043" s="190">
        <v>4129</v>
      </c>
      <c r="E1043" s="53" t="s">
        <v>263</v>
      </c>
      <c r="F1043" s="110"/>
      <c r="G1043" s="110"/>
      <c r="H1043" s="110">
        <v>14</v>
      </c>
      <c r="I1043" s="110">
        <v>0.75</v>
      </c>
      <c r="J1043" s="191">
        <f t="shared" si="16"/>
        <v>5.357142857142857</v>
      </c>
    </row>
    <row r="1044" spans="1:10" ht="18" customHeight="1">
      <c r="A1044" s="185"/>
      <c r="B1044" s="192"/>
      <c r="C1044" s="193"/>
      <c r="D1044" s="158"/>
      <c r="E1044" s="115" t="s">
        <v>710</v>
      </c>
      <c r="F1044" s="116"/>
      <c r="G1044" s="116"/>
      <c r="H1044" s="116">
        <v>14</v>
      </c>
      <c r="I1044" s="116">
        <v>0.75</v>
      </c>
      <c r="J1044" s="189">
        <f t="shared" si="16"/>
        <v>5.357142857142857</v>
      </c>
    </row>
    <row r="1045" spans="1:10" ht="15">
      <c r="A1045" s="99"/>
      <c r="B1045" s="340"/>
      <c r="C1045" s="290"/>
      <c r="D1045" s="155" t="s">
        <v>317</v>
      </c>
      <c r="E1045" s="100" t="s">
        <v>318</v>
      </c>
      <c r="F1045" s="335" t="s">
        <v>672</v>
      </c>
      <c r="G1045" s="335"/>
      <c r="H1045" s="101">
        <v>400</v>
      </c>
      <c r="I1045" s="101">
        <v>0</v>
      </c>
      <c r="J1045" s="178">
        <f t="shared" si="16"/>
        <v>0</v>
      </c>
    </row>
    <row r="1046" spans="1:10" ht="30">
      <c r="A1046" s="99"/>
      <c r="B1046" s="340"/>
      <c r="C1046" s="290"/>
      <c r="D1046" s="156"/>
      <c r="E1046" s="100" t="s">
        <v>1209</v>
      </c>
      <c r="F1046" s="335" t="s">
        <v>672</v>
      </c>
      <c r="G1046" s="335"/>
      <c r="H1046" s="101">
        <v>400</v>
      </c>
      <c r="I1046" s="101">
        <v>0</v>
      </c>
      <c r="J1046" s="178">
        <f t="shared" si="16"/>
        <v>0</v>
      </c>
    </row>
    <row r="1047" spans="1:10" ht="15">
      <c r="A1047" s="99"/>
      <c r="B1047" s="340"/>
      <c r="C1047" s="290"/>
      <c r="D1047" s="155" t="s">
        <v>237</v>
      </c>
      <c r="E1047" s="100" t="s">
        <v>229</v>
      </c>
      <c r="F1047" s="335" t="s">
        <v>430</v>
      </c>
      <c r="G1047" s="335"/>
      <c r="H1047" s="101">
        <v>1200</v>
      </c>
      <c r="I1047" s="101">
        <f>I1048+I1049+I1050</f>
        <v>1084.18</v>
      </c>
      <c r="J1047" s="178">
        <f t="shared" si="16"/>
        <v>90.34833333333334</v>
      </c>
    </row>
    <row r="1048" spans="1:10" ht="15">
      <c r="A1048" s="99"/>
      <c r="B1048" s="3"/>
      <c r="C1048" s="4"/>
      <c r="D1048" s="156"/>
      <c r="E1048" s="100" t="s">
        <v>711</v>
      </c>
      <c r="F1048" s="101"/>
      <c r="G1048" s="101"/>
      <c r="H1048" s="101">
        <v>250</v>
      </c>
      <c r="I1048" s="101">
        <v>134.6</v>
      </c>
      <c r="J1048" s="178">
        <f t="shared" si="16"/>
        <v>53.839999999999996</v>
      </c>
    </row>
    <row r="1049" spans="1:10" ht="15">
      <c r="A1049" s="99"/>
      <c r="B1049" s="3"/>
      <c r="C1049" s="4"/>
      <c r="D1049" s="156"/>
      <c r="E1049" s="100" t="s">
        <v>712</v>
      </c>
      <c r="F1049" s="101"/>
      <c r="G1049" s="101"/>
      <c r="H1049" s="101">
        <v>500</v>
      </c>
      <c r="I1049" s="101">
        <v>500</v>
      </c>
      <c r="J1049" s="178">
        <f t="shared" si="16"/>
        <v>100</v>
      </c>
    </row>
    <row r="1050" spans="1:10" ht="15">
      <c r="A1050" s="99"/>
      <c r="B1050" s="3"/>
      <c r="C1050" s="4"/>
      <c r="D1050" s="156"/>
      <c r="E1050" s="100" t="s">
        <v>697</v>
      </c>
      <c r="F1050" s="101"/>
      <c r="G1050" s="101"/>
      <c r="H1050" s="101">
        <v>450</v>
      </c>
      <c r="I1050" s="101">
        <v>449.58</v>
      </c>
      <c r="J1050" s="178">
        <f t="shared" si="16"/>
        <v>99.90666666666667</v>
      </c>
    </row>
    <row r="1051" spans="1:10" ht="16.5" customHeight="1">
      <c r="A1051" s="99"/>
      <c r="B1051" s="340"/>
      <c r="C1051" s="290"/>
      <c r="D1051" s="155" t="s">
        <v>228</v>
      </c>
      <c r="E1051" s="100" t="s">
        <v>229</v>
      </c>
      <c r="F1051" s="335" t="s">
        <v>1210</v>
      </c>
      <c r="G1051" s="335"/>
      <c r="H1051" s="101">
        <v>49955</v>
      </c>
      <c r="I1051" s="101">
        <f>I1052+I1053</f>
        <v>3177.79</v>
      </c>
      <c r="J1051" s="178">
        <f t="shared" si="16"/>
        <v>6.361305174657192</v>
      </c>
    </row>
    <row r="1052" spans="1:10" ht="30">
      <c r="A1052" s="99"/>
      <c r="B1052" s="340"/>
      <c r="C1052" s="290"/>
      <c r="D1052" s="156"/>
      <c r="E1052" s="100" t="s">
        <v>1205</v>
      </c>
      <c r="F1052" s="335" t="s">
        <v>1211</v>
      </c>
      <c r="G1052" s="335"/>
      <c r="H1052" s="101">
        <v>46125</v>
      </c>
      <c r="I1052" s="101">
        <v>0</v>
      </c>
      <c r="J1052" s="178">
        <f t="shared" si="16"/>
        <v>0</v>
      </c>
    </row>
    <row r="1053" spans="1:10" ht="21" customHeight="1">
      <c r="A1053" s="99"/>
      <c r="B1053" s="340"/>
      <c r="C1053" s="290"/>
      <c r="D1053" s="156"/>
      <c r="E1053" s="100" t="s">
        <v>1212</v>
      </c>
      <c r="F1053" s="335" t="s">
        <v>1213</v>
      </c>
      <c r="G1053" s="335"/>
      <c r="H1053" s="101">
        <v>3830</v>
      </c>
      <c r="I1053" s="101">
        <v>3177.79</v>
      </c>
      <c r="J1053" s="178">
        <f t="shared" si="16"/>
        <v>82.97101827676241</v>
      </c>
    </row>
    <row r="1054" spans="1:10" ht="16.5" customHeight="1">
      <c r="A1054" s="99"/>
      <c r="B1054" s="340"/>
      <c r="C1054" s="290"/>
      <c r="D1054" s="155" t="s">
        <v>232</v>
      </c>
      <c r="E1054" s="100" t="s">
        <v>229</v>
      </c>
      <c r="F1054" s="335" t="s">
        <v>1214</v>
      </c>
      <c r="G1054" s="335"/>
      <c r="H1054" s="101">
        <v>676</v>
      </c>
      <c r="I1054" s="101">
        <v>560.8</v>
      </c>
      <c r="J1054" s="178">
        <f t="shared" si="16"/>
        <v>82.9585798816568</v>
      </c>
    </row>
    <row r="1055" spans="1:10" ht="21" customHeight="1">
      <c r="A1055" s="99"/>
      <c r="B1055" s="340"/>
      <c r="C1055" s="290"/>
      <c r="D1055" s="156"/>
      <c r="E1055" s="100" t="s">
        <v>1212</v>
      </c>
      <c r="F1055" s="335" t="s">
        <v>1214</v>
      </c>
      <c r="G1055" s="335"/>
      <c r="H1055" s="101">
        <v>676</v>
      </c>
      <c r="I1055" s="101">
        <v>560.8</v>
      </c>
      <c r="J1055" s="178">
        <f t="shared" si="16"/>
        <v>82.9585798816568</v>
      </c>
    </row>
    <row r="1056" spans="1:10" ht="16.5" customHeight="1">
      <c r="A1056" s="99"/>
      <c r="B1056" s="340"/>
      <c r="C1056" s="290"/>
      <c r="D1056" s="155" t="s">
        <v>242</v>
      </c>
      <c r="E1056" s="100" t="s">
        <v>243</v>
      </c>
      <c r="F1056" s="335" t="s">
        <v>1215</v>
      </c>
      <c r="G1056" s="335"/>
      <c r="H1056" s="101">
        <v>2800</v>
      </c>
      <c r="I1056" s="101">
        <f>I1057+I1058</f>
        <v>780.53</v>
      </c>
      <c r="J1056" s="178">
        <f t="shared" si="16"/>
        <v>27.87607142857143</v>
      </c>
    </row>
    <row r="1057" spans="1:10" ht="15">
      <c r="A1057" s="99"/>
      <c r="B1057" s="3"/>
      <c r="C1057" s="4"/>
      <c r="D1057" s="156"/>
      <c r="E1057" s="100" t="s">
        <v>713</v>
      </c>
      <c r="F1057" s="101"/>
      <c r="G1057" s="101"/>
      <c r="H1057" s="101">
        <v>250</v>
      </c>
      <c r="I1057" s="101">
        <v>12.53</v>
      </c>
      <c r="J1057" s="178">
        <f t="shared" si="16"/>
        <v>5.012</v>
      </c>
    </row>
    <row r="1058" spans="1:10" ht="16.5" customHeight="1">
      <c r="A1058" s="99"/>
      <c r="B1058" s="340"/>
      <c r="C1058" s="290"/>
      <c r="D1058" s="23"/>
      <c r="E1058" s="100" t="s">
        <v>1216</v>
      </c>
      <c r="F1058" s="335" t="s">
        <v>388</v>
      </c>
      <c r="G1058" s="335"/>
      <c r="H1058" s="101">
        <v>2550</v>
      </c>
      <c r="I1058" s="101">
        <v>768</v>
      </c>
      <c r="J1058" s="178">
        <f t="shared" si="16"/>
        <v>30.11764705882353</v>
      </c>
    </row>
    <row r="1059" spans="1:10" ht="16.5" customHeight="1">
      <c r="A1059" s="99"/>
      <c r="B1059" s="3"/>
      <c r="C1059" s="30"/>
      <c r="D1059" s="24">
        <v>4307</v>
      </c>
      <c r="E1059" s="20" t="s">
        <v>243</v>
      </c>
      <c r="F1059" s="101"/>
      <c r="G1059" s="101"/>
      <c r="H1059" s="101">
        <v>5210</v>
      </c>
      <c r="I1059" s="101">
        <v>3067.5</v>
      </c>
      <c r="J1059" s="178">
        <f t="shared" si="16"/>
        <v>58.87715930902111</v>
      </c>
    </row>
    <row r="1060" spans="1:10" ht="16.5" customHeight="1">
      <c r="A1060" s="99"/>
      <c r="B1060" s="3"/>
      <c r="C1060" s="4"/>
      <c r="D1060" s="27"/>
      <c r="E1060" s="100" t="s">
        <v>1212</v>
      </c>
      <c r="F1060" s="101"/>
      <c r="G1060" s="101"/>
      <c r="H1060" s="101">
        <v>5210</v>
      </c>
      <c r="I1060" s="101">
        <v>3067.5</v>
      </c>
      <c r="J1060" s="178">
        <f t="shared" si="16"/>
        <v>58.87715930902111</v>
      </c>
    </row>
    <row r="1061" spans="1:10" ht="18" customHeight="1">
      <c r="A1061" s="99"/>
      <c r="B1061" s="3"/>
      <c r="C1061" s="30"/>
      <c r="D1061" s="48">
        <v>4309</v>
      </c>
      <c r="E1061" s="56" t="s">
        <v>243</v>
      </c>
      <c r="F1061" s="101"/>
      <c r="G1061" s="101"/>
      <c r="H1061" s="101">
        <v>7141</v>
      </c>
      <c r="I1061" s="101">
        <f>I1062+I1063</f>
        <v>541.32</v>
      </c>
      <c r="J1061" s="178">
        <f t="shared" si="16"/>
        <v>7.580450917238483</v>
      </c>
    </row>
    <row r="1062" spans="1:10" ht="18" customHeight="1">
      <c r="A1062" s="99"/>
      <c r="B1062" s="3"/>
      <c r="C1062" s="30"/>
      <c r="D1062" s="48"/>
      <c r="E1062" s="57" t="s">
        <v>714</v>
      </c>
      <c r="F1062" s="33"/>
      <c r="G1062" s="101"/>
      <c r="H1062" s="101">
        <v>6221</v>
      </c>
      <c r="I1062" s="101">
        <v>0</v>
      </c>
      <c r="J1062" s="178">
        <f t="shared" si="16"/>
        <v>0</v>
      </c>
    </row>
    <row r="1063" spans="1:10" ht="18" customHeight="1">
      <c r="A1063" s="99"/>
      <c r="B1063" s="3"/>
      <c r="C1063" s="4"/>
      <c r="D1063" s="27"/>
      <c r="E1063" s="51" t="s">
        <v>1212</v>
      </c>
      <c r="F1063" s="101"/>
      <c r="G1063" s="101"/>
      <c r="H1063" s="101">
        <v>920</v>
      </c>
      <c r="I1063" s="101">
        <v>541.32</v>
      </c>
      <c r="J1063" s="178">
        <f t="shared" si="16"/>
        <v>58.83913043478262</v>
      </c>
    </row>
    <row r="1064" spans="1:10" ht="15.75" customHeight="1">
      <c r="A1064" s="99"/>
      <c r="B1064" s="3"/>
      <c r="C1064" s="30"/>
      <c r="D1064" s="24">
        <v>4427</v>
      </c>
      <c r="E1064" s="58" t="s">
        <v>715</v>
      </c>
      <c r="F1064" s="101"/>
      <c r="G1064" s="101"/>
      <c r="H1064" s="101">
        <v>346</v>
      </c>
      <c r="I1064" s="101">
        <v>337.59</v>
      </c>
      <c r="J1064" s="178">
        <f t="shared" si="16"/>
        <v>97.5693641618497</v>
      </c>
    </row>
    <row r="1065" spans="1:10" ht="18.75" customHeight="1">
      <c r="A1065" s="99"/>
      <c r="B1065" s="3"/>
      <c r="C1065" s="4"/>
      <c r="D1065" s="27"/>
      <c r="E1065" s="51" t="s">
        <v>1212</v>
      </c>
      <c r="F1065" s="101"/>
      <c r="G1065" s="101"/>
      <c r="H1065" s="101">
        <v>346</v>
      </c>
      <c r="I1065" s="101">
        <v>337.59</v>
      </c>
      <c r="J1065" s="178">
        <f t="shared" si="16"/>
        <v>97.5693641618497</v>
      </c>
    </row>
    <row r="1066" spans="1:10" ht="16.5" customHeight="1">
      <c r="A1066" s="99"/>
      <c r="B1066" s="3"/>
      <c r="C1066" s="4"/>
      <c r="D1066" s="24">
        <v>4429</v>
      </c>
      <c r="E1066" s="58" t="s">
        <v>715</v>
      </c>
      <c r="F1066" s="101"/>
      <c r="G1066" s="101"/>
      <c r="H1066" s="101">
        <v>61</v>
      </c>
      <c r="I1066" s="101">
        <v>59.58</v>
      </c>
      <c r="J1066" s="178">
        <f t="shared" si="16"/>
        <v>97.67213114754098</v>
      </c>
    </row>
    <row r="1067" spans="1:10" ht="17.25" customHeight="1">
      <c r="A1067" s="99"/>
      <c r="B1067" s="3"/>
      <c r="C1067" s="4"/>
      <c r="D1067" s="27"/>
      <c r="E1067" s="51" t="s">
        <v>1212</v>
      </c>
      <c r="F1067" s="101"/>
      <c r="G1067" s="101"/>
      <c r="H1067" s="101">
        <v>61</v>
      </c>
      <c r="I1067" s="101">
        <v>59.58</v>
      </c>
      <c r="J1067" s="178">
        <f t="shared" si="16"/>
        <v>97.67213114754098</v>
      </c>
    </row>
    <row r="1068" spans="1:10" ht="17.25" customHeight="1">
      <c r="A1068" s="99"/>
      <c r="B1068" s="3"/>
      <c r="C1068" s="30"/>
      <c r="D1068" s="24">
        <v>4437</v>
      </c>
      <c r="E1068" s="58" t="s">
        <v>218</v>
      </c>
      <c r="F1068" s="101"/>
      <c r="G1068" s="101"/>
      <c r="H1068" s="101">
        <v>70</v>
      </c>
      <c r="I1068" s="101">
        <v>57.8</v>
      </c>
      <c r="J1068" s="178">
        <f t="shared" si="16"/>
        <v>82.57142857142857</v>
      </c>
    </row>
    <row r="1069" spans="1:10" ht="21" customHeight="1">
      <c r="A1069" s="99"/>
      <c r="B1069" s="3"/>
      <c r="C1069" s="4"/>
      <c r="D1069" s="27"/>
      <c r="E1069" s="51" t="s">
        <v>1212</v>
      </c>
      <c r="F1069" s="101"/>
      <c r="G1069" s="101"/>
      <c r="H1069" s="101">
        <v>70</v>
      </c>
      <c r="I1069" s="101">
        <v>57.8</v>
      </c>
      <c r="J1069" s="178">
        <f t="shared" si="16"/>
        <v>82.57142857142857</v>
      </c>
    </row>
    <row r="1070" spans="1:10" ht="15.75" customHeight="1">
      <c r="A1070" s="99"/>
      <c r="B1070" s="3"/>
      <c r="C1070" s="4"/>
      <c r="D1070" s="24">
        <v>4439</v>
      </c>
      <c r="E1070" s="58" t="s">
        <v>218</v>
      </c>
      <c r="F1070" s="101"/>
      <c r="G1070" s="101"/>
      <c r="H1070" s="101">
        <v>12</v>
      </c>
      <c r="I1070" s="101">
        <v>10.2</v>
      </c>
      <c r="J1070" s="178">
        <f t="shared" si="16"/>
        <v>85</v>
      </c>
    </row>
    <row r="1071" spans="1:10" ht="18" customHeight="1">
      <c r="A1071" s="99"/>
      <c r="B1071" s="3"/>
      <c r="C1071" s="4"/>
      <c r="D1071" s="27"/>
      <c r="E1071" s="51" t="s">
        <v>1212</v>
      </c>
      <c r="F1071" s="101"/>
      <c r="G1071" s="101"/>
      <c r="H1071" s="101">
        <v>12</v>
      </c>
      <c r="I1071" s="101">
        <v>10.2</v>
      </c>
      <c r="J1071" s="178">
        <f t="shared" si="16"/>
        <v>85</v>
      </c>
    </row>
    <row r="1072" spans="1:10" ht="16.5" customHeight="1">
      <c r="A1072" s="183"/>
      <c r="B1072" s="291"/>
      <c r="C1072" s="292"/>
      <c r="D1072" s="190" t="s">
        <v>272</v>
      </c>
      <c r="E1072" s="53" t="s">
        <v>273</v>
      </c>
      <c r="F1072" s="293" t="s">
        <v>1217</v>
      </c>
      <c r="G1072" s="293"/>
      <c r="H1072" s="110">
        <v>132000</v>
      </c>
      <c r="I1072" s="110">
        <f>SUM(I1073:I1081)</f>
        <v>99263</v>
      </c>
      <c r="J1072" s="191">
        <f t="shared" si="16"/>
        <v>75.19924242424243</v>
      </c>
    </row>
    <row r="1073" spans="1:10" ht="15">
      <c r="A1073" s="185"/>
      <c r="B1073" s="226"/>
      <c r="C1073" s="227"/>
      <c r="D1073" s="158"/>
      <c r="E1073" s="115" t="s">
        <v>1218</v>
      </c>
      <c r="F1073" s="348" t="s">
        <v>1217</v>
      </c>
      <c r="G1073" s="348"/>
      <c r="H1073" s="116">
        <v>32737</v>
      </c>
      <c r="I1073" s="116">
        <v>0</v>
      </c>
      <c r="J1073" s="189">
        <f t="shared" si="16"/>
        <v>0</v>
      </c>
    </row>
    <row r="1074" spans="1:10" ht="15">
      <c r="A1074" s="99"/>
      <c r="B1074" s="18"/>
      <c r="C1074" s="17"/>
      <c r="D1074" s="156"/>
      <c r="E1074" s="95" t="s">
        <v>699</v>
      </c>
      <c r="F1074" s="101"/>
      <c r="G1074" s="101"/>
      <c r="H1074" s="101">
        <v>1435</v>
      </c>
      <c r="I1074" s="101">
        <v>1435</v>
      </c>
      <c r="J1074" s="178">
        <f t="shared" si="16"/>
        <v>100</v>
      </c>
    </row>
    <row r="1075" spans="1:10" ht="15">
      <c r="A1075" s="99"/>
      <c r="B1075" s="18"/>
      <c r="C1075" s="17"/>
      <c r="D1075" s="156"/>
      <c r="E1075" s="95" t="s">
        <v>700</v>
      </c>
      <c r="F1075" s="101"/>
      <c r="G1075" s="101"/>
      <c r="H1075" s="101">
        <v>3094</v>
      </c>
      <c r="I1075" s="101">
        <v>3094</v>
      </c>
      <c r="J1075" s="178">
        <f t="shared" si="16"/>
        <v>100</v>
      </c>
    </row>
    <row r="1076" spans="1:10" ht="15">
      <c r="A1076" s="99"/>
      <c r="B1076" s="18"/>
      <c r="C1076" s="17"/>
      <c r="D1076" s="156"/>
      <c r="E1076" s="95" t="s">
        <v>701</v>
      </c>
      <c r="F1076" s="101"/>
      <c r="G1076" s="101"/>
      <c r="H1076" s="101">
        <v>50462</v>
      </c>
      <c r="I1076" s="101">
        <v>50462</v>
      </c>
      <c r="J1076" s="178">
        <f t="shared" si="16"/>
        <v>100</v>
      </c>
    </row>
    <row r="1077" spans="1:10" ht="15">
      <c r="A1077" s="99"/>
      <c r="B1077" s="18"/>
      <c r="C1077" s="17"/>
      <c r="D1077" s="156"/>
      <c r="E1077" s="95" t="s">
        <v>702</v>
      </c>
      <c r="F1077" s="101"/>
      <c r="G1077" s="101"/>
      <c r="H1077" s="101">
        <v>23656</v>
      </c>
      <c r="I1077" s="101">
        <v>23656</v>
      </c>
      <c r="J1077" s="178">
        <f t="shared" si="16"/>
        <v>100</v>
      </c>
    </row>
    <row r="1078" spans="1:10" ht="15">
      <c r="A1078" s="99"/>
      <c r="B1078" s="18"/>
      <c r="C1078" s="17"/>
      <c r="D1078" s="156"/>
      <c r="E1078" s="95" t="s">
        <v>703</v>
      </c>
      <c r="F1078" s="101"/>
      <c r="G1078" s="101"/>
      <c r="H1078" s="101">
        <v>4302</v>
      </c>
      <c r="I1078" s="101">
        <v>4302</v>
      </c>
      <c r="J1078" s="178">
        <f t="shared" si="16"/>
        <v>99.99999999999999</v>
      </c>
    </row>
    <row r="1079" spans="1:10" ht="15">
      <c r="A1079" s="99"/>
      <c r="B1079" s="18"/>
      <c r="C1079" s="17"/>
      <c r="D1079" s="156"/>
      <c r="E1079" s="95" t="s">
        <v>866</v>
      </c>
      <c r="F1079" s="101"/>
      <c r="G1079" s="101"/>
      <c r="H1079" s="101">
        <v>3349</v>
      </c>
      <c r="I1079" s="101">
        <v>3349</v>
      </c>
      <c r="J1079" s="178">
        <f t="shared" si="16"/>
        <v>100</v>
      </c>
    </row>
    <row r="1080" spans="1:10" ht="15">
      <c r="A1080" s="99"/>
      <c r="B1080" s="18"/>
      <c r="C1080" s="17"/>
      <c r="D1080" s="156"/>
      <c r="E1080" s="95" t="s">
        <v>882</v>
      </c>
      <c r="F1080" s="101"/>
      <c r="G1080" s="101"/>
      <c r="H1080" s="101">
        <v>3188</v>
      </c>
      <c r="I1080" s="101">
        <v>3188</v>
      </c>
      <c r="J1080" s="178">
        <f t="shared" si="16"/>
        <v>100</v>
      </c>
    </row>
    <row r="1081" spans="1:10" ht="15">
      <c r="A1081" s="99"/>
      <c r="B1081" s="18"/>
      <c r="C1081" s="17"/>
      <c r="D1081" s="156"/>
      <c r="E1081" s="95" t="s">
        <v>884</v>
      </c>
      <c r="F1081" s="101"/>
      <c r="G1081" s="101"/>
      <c r="H1081" s="101">
        <v>9777</v>
      </c>
      <c r="I1081" s="101">
        <v>9777</v>
      </c>
      <c r="J1081" s="178">
        <f t="shared" si="16"/>
        <v>100</v>
      </c>
    </row>
    <row r="1082" spans="1:12" ht="16.5" customHeight="1">
      <c r="A1082" s="144" t="s">
        <v>1219</v>
      </c>
      <c r="B1082" s="298"/>
      <c r="C1082" s="299"/>
      <c r="D1082" s="148"/>
      <c r="E1082" s="149" t="s">
        <v>1220</v>
      </c>
      <c r="F1082" s="280" t="s">
        <v>1221</v>
      </c>
      <c r="G1082" s="280"/>
      <c r="H1082" s="150">
        <f>H1083+H1088+H1098</f>
        <v>359920</v>
      </c>
      <c r="I1082" s="150">
        <f>I1083+I1088+I1098</f>
        <v>264337.27</v>
      </c>
      <c r="J1082" s="180">
        <f t="shared" si="16"/>
        <v>73.44334018670817</v>
      </c>
      <c r="L1082" s="138"/>
    </row>
    <row r="1083" spans="1:12" ht="16.5" customHeight="1">
      <c r="A1083" s="99"/>
      <c r="B1083" s="294" t="s">
        <v>1222</v>
      </c>
      <c r="C1083" s="295"/>
      <c r="D1083" s="152"/>
      <c r="E1083" s="153" t="s">
        <v>1223</v>
      </c>
      <c r="F1083" s="296" t="s">
        <v>492</v>
      </c>
      <c r="G1083" s="296"/>
      <c r="H1083" s="154">
        <f>H1084+H1086</f>
        <v>15000</v>
      </c>
      <c r="I1083" s="154">
        <f>I1084+I1086</f>
        <v>14780</v>
      </c>
      <c r="J1083" s="179">
        <f t="shared" si="16"/>
        <v>98.53333333333333</v>
      </c>
      <c r="L1083" s="138"/>
    </row>
    <row r="1084" spans="1:12" ht="34.5" customHeight="1">
      <c r="A1084" s="99"/>
      <c r="B1084" s="342"/>
      <c r="C1084" s="297"/>
      <c r="D1084" s="155" t="s">
        <v>382</v>
      </c>
      <c r="E1084" s="100" t="s">
        <v>383</v>
      </c>
      <c r="F1084" s="335" t="s">
        <v>492</v>
      </c>
      <c r="G1084" s="335"/>
      <c r="H1084" s="101">
        <v>13720</v>
      </c>
      <c r="I1084" s="101">
        <v>13500</v>
      </c>
      <c r="J1084" s="178">
        <f t="shared" si="16"/>
        <v>98.39650145772596</v>
      </c>
      <c r="L1084" s="138"/>
    </row>
    <row r="1085" spans="1:12" ht="16.5" customHeight="1">
      <c r="A1085" s="99"/>
      <c r="B1085" s="336"/>
      <c r="C1085" s="225"/>
      <c r="D1085" s="23"/>
      <c r="E1085" s="100" t="s">
        <v>1224</v>
      </c>
      <c r="F1085" s="335" t="s">
        <v>492</v>
      </c>
      <c r="G1085" s="335"/>
      <c r="H1085" s="101">
        <v>13720</v>
      </c>
      <c r="I1085" s="101">
        <v>13500</v>
      </c>
      <c r="J1085" s="178">
        <f t="shared" si="16"/>
        <v>98.39650145772596</v>
      </c>
      <c r="L1085" s="138"/>
    </row>
    <row r="1086" spans="1:12" ht="16.5" customHeight="1">
      <c r="A1086" s="99"/>
      <c r="B1086" s="18"/>
      <c r="C1086" s="19"/>
      <c r="D1086" s="24">
        <v>4300</v>
      </c>
      <c r="E1086" s="20" t="s">
        <v>243</v>
      </c>
      <c r="F1086" s="101"/>
      <c r="G1086" s="101"/>
      <c r="H1086" s="101">
        <v>1280</v>
      </c>
      <c r="I1086" s="101">
        <v>1280</v>
      </c>
      <c r="J1086" s="178">
        <f t="shared" si="16"/>
        <v>100</v>
      </c>
      <c r="L1086" s="138"/>
    </row>
    <row r="1087" spans="1:12" ht="16.5" customHeight="1">
      <c r="A1087" s="99"/>
      <c r="B1087" s="16"/>
      <c r="C1087" s="17"/>
      <c r="D1087" s="25"/>
      <c r="E1087" s="100" t="s">
        <v>716</v>
      </c>
      <c r="F1087" s="101"/>
      <c r="G1087" s="101"/>
      <c r="H1087" s="101">
        <v>1280</v>
      </c>
      <c r="I1087" s="101">
        <v>1280</v>
      </c>
      <c r="J1087" s="178">
        <f t="shared" si="16"/>
        <v>100</v>
      </c>
      <c r="L1087" s="138"/>
    </row>
    <row r="1088" spans="1:12" ht="16.5" customHeight="1">
      <c r="A1088" s="99"/>
      <c r="B1088" s="294" t="s">
        <v>1225</v>
      </c>
      <c r="C1088" s="295"/>
      <c r="D1088" s="152"/>
      <c r="E1088" s="153" t="s">
        <v>1226</v>
      </c>
      <c r="F1088" s="223" t="s">
        <v>521</v>
      </c>
      <c r="G1088" s="224"/>
      <c r="H1088" s="154">
        <f>H1089+H1091+H1093+H1096</f>
        <v>13000</v>
      </c>
      <c r="I1088" s="154">
        <f>I1089+I1091+I1093+I1096</f>
        <v>2400</v>
      </c>
      <c r="J1088" s="180">
        <f t="shared" si="16"/>
        <v>18.46153846153846</v>
      </c>
      <c r="L1088" s="138"/>
    </row>
    <row r="1089" spans="1:12" ht="16.5" customHeight="1">
      <c r="A1089" s="99"/>
      <c r="B1089" s="342"/>
      <c r="C1089" s="297"/>
      <c r="D1089" s="155" t="s">
        <v>317</v>
      </c>
      <c r="E1089" s="100" t="s">
        <v>318</v>
      </c>
      <c r="F1089" s="345" t="s">
        <v>221</v>
      </c>
      <c r="G1089" s="347"/>
      <c r="H1089" s="101">
        <v>3000</v>
      </c>
      <c r="I1089" s="101">
        <v>2400</v>
      </c>
      <c r="J1089" s="178">
        <f t="shared" si="16"/>
        <v>80</v>
      </c>
      <c r="L1089" s="138"/>
    </row>
    <row r="1090" spans="1:12" ht="29.25" customHeight="1">
      <c r="A1090" s="99"/>
      <c r="B1090" s="340"/>
      <c r="C1090" s="290"/>
      <c r="D1090" s="23"/>
      <c r="E1090" s="100" t="s">
        <v>1227</v>
      </c>
      <c r="F1090" s="345" t="s">
        <v>221</v>
      </c>
      <c r="G1090" s="347"/>
      <c r="H1090" s="101">
        <v>3000</v>
      </c>
      <c r="I1090" s="101">
        <v>2400</v>
      </c>
      <c r="J1090" s="178">
        <f t="shared" si="16"/>
        <v>80</v>
      </c>
      <c r="L1090" s="138"/>
    </row>
    <row r="1091" spans="1:12" ht="15">
      <c r="A1091" s="99"/>
      <c r="B1091" s="3"/>
      <c r="C1091" s="30"/>
      <c r="D1091" s="24">
        <v>4210</v>
      </c>
      <c r="E1091" s="20" t="s">
        <v>229</v>
      </c>
      <c r="F1091" s="32"/>
      <c r="G1091" s="33"/>
      <c r="H1091" s="101">
        <v>1500</v>
      </c>
      <c r="I1091" s="101">
        <v>0</v>
      </c>
      <c r="J1091" s="178">
        <f t="shared" si="16"/>
        <v>0</v>
      </c>
      <c r="L1091" s="138"/>
    </row>
    <row r="1092" spans="1:12" ht="18.75" customHeight="1">
      <c r="A1092" s="99"/>
      <c r="B1092" s="3"/>
      <c r="C1092" s="4"/>
      <c r="D1092" s="25"/>
      <c r="E1092" s="100" t="s">
        <v>717</v>
      </c>
      <c r="F1092" s="32"/>
      <c r="G1092" s="33"/>
      <c r="H1092" s="101">
        <v>1500</v>
      </c>
      <c r="I1092" s="101">
        <v>0</v>
      </c>
      <c r="J1092" s="178">
        <f t="shared" si="16"/>
        <v>0</v>
      </c>
      <c r="L1092" s="138"/>
    </row>
    <row r="1093" spans="1:12" ht="16.5" customHeight="1">
      <c r="A1093" s="99"/>
      <c r="B1093" s="340"/>
      <c r="C1093" s="290"/>
      <c r="D1093" s="155" t="s">
        <v>242</v>
      </c>
      <c r="E1093" s="100" t="s">
        <v>243</v>
      </c>
      <c r="F1093" s="335" t="s">
        <v>365</v>
      </c>
      <c r="G1093" s="335"/>
      <c r="H1093" s="101">
        <v>7500</v>
      </c>
      <c r="I1093" s="101">
        <v>0</v>
      </c>
      <c r="J1093" s="178">
        <f t="shared" si="16"/>
        <v>0</v>
      </c>
      <c r="L1093" s="138"/>
    </row>
    <row r="1094" spans="1:12" ht="16.5" customHeight="1">
      <c r="A1094" s="99"/>
      <c r="B1094" s="336"/>
      <c r="C1094" s="289"/>
      <c r="D1094" s="156"/>
      <c r="E1094" s="100" t="s">
        <v>1228</v>
      </c>
      <c r="F1094" s="335" t="s">
        <v>365</v>
      </c>
      <c r="G1094" s="335"/>
      <c r="H1094" s="101">
        <v>6000</v>
      </c>
      <c r="I1094" s="101">
        <v>0</v>
      </c>
      <c r="J1094" s="178">
        <f t="shared" si="16"/>
        <v>0</v>
      </c>
      <c r="L1094" s="138"/>
    </row>
    <row r="1095" spans="1:12" ht="21.75" customHeight="1">
      <c r="A1095" s="99"/>
      <c r="B1095" s="18"/>
      <c r="C1095" s="17"/>
      <c r="D1095" s="23"/>
      <c r="E1095" s="100" t="s">
        <v>717</v>
      </c>
      <c r="F1095" s="101"/>
      <c r="G1095" s="101"/>
      <c r="H1095" s="101">
        <v>1500</v>
      </c>
      <c r="I1095" s="101">
        <v>0</v>
      </c>
      <c r="J1095" s="178">
        <f t="shared" si="16"/>
        <v>0</v>
      </c>
      <c r="L1095" s="138"/>
    </row>
    <row r="1096" spans="1:12" ht="21.75" customHeight="1">
      <c r="A1096" s="99"/>
      <c r="B1096" s="18"/>
      <c r="C1096" s="19"/>
      <c r="D1096" s="24">
        <v>4700</v>
      </c>
      <c r="E1096" s="20" t="s">
        <v>526</v>
      </c>
      <c r="F1096" s="101"/>
      <c r="G1096" s="101"/>
      <c r="H1096" s="101">
        <v>1000</v>
      </c>
      <c r="I1096" s="101">
        <v>0</v>
      </c>
      <c r="J1096" s="178">
        <f t="shared" si="16"/>
        <v>0</v>
      </c>
      <c r="L1096" s="138"/>
    </row>
    <row r="1097" spans="1:12" ht="21.75" customHeight="1">
      <c r="A1097" s="99"/>
      <c r="B1097" s="16"/>
      <c r="C1097" s="17"/>
      <c r="D1097" s="25"/>
      <c r="E1097" s="100" t="s">
        <v>718</v>
      </c>
      <c r="F1097" s="101"/>
      <c r="G1097" s="101"/>
      <c r="H1097" s="101">
        <v>1000</v>
      </c>
      <c r="I1097" s="101">
        <v>0</v>
      </c>
      <c r="J1097" s="178">
        <f aca="true" t="shared" si="17" ref="J1097:J1156">I1097/H1097%</f>
        <v>0</v>
      </c>
      <c r="L1097" s="138"/>
    </row>
    <row r="1098" spans="1:10" ht="16.5" customHeight="1">
      <c r="A1098" s="99"/>
      <c r="B1098" s="294" t="s">
        <v>1229</v>
      </c>
      <c r="C1098" s="295"/>
      <c r="D1098" s="152"/>
      <c r="E1098" s="153" t="s">
        <v>1230</v>
      </c>
      <c r="F1098" s="296" t="s">
        <v>1231</v>
      </c>
      <c r="G1098" s="296"/>
      <c r="H1098" s="154">
        <f>H1099+H1101+H1104+H1106+H1109</f>
        <v>331920</v>
      </c>
      <c r="I1098" s="154">
        <f>I1099+I1101+I1104+I1106+I1109</f>
        <v>247157.27</v>
      </c>
      <c r="J1098" s="180">
        <f t="shared" si="17"/>
        <v>74.46290371173777</v>
      </c>
    </row>
    <row r="1099" spans="1:13" ht="15">
      <c r="A1099" s="99"/>
      <c r="B1099" s="342"/>
      <c r="C1099" s="297"/>
      <c r="D1099" s="155" t="s">
        <v>437</v>
      </c>
      <c r="E1099" s="100" t="s">
        <v>438</v>
      </c>
      <c r="F1099" s="335" t="s">
        <v>473</v>
      </c>
      <c r="G1099" s="335"/>
      <c r="H1099" s="101">
        <v>250000</v>
      </c>
      <c r="I1099" s="101">
        <v>214500</v>
      </c>
      <c r="J1099" s="178">
        <f t="shared" si="17"/>
        <v>85.8</v>
      </c>
      <c r="M1099" s="15"/>
    </row>
    <row r="1100" spans="1:10" ht="16.5" customHeight="1">
      <c r="A1100" s="183"/>
      <c r="B1100" s="291"/>
      <c r="C1100" s="292"/>
      <c r="D1100" s="50"/>
      <c r="E1100" s="53" t="s">
        <v>1232</v>
      </c>
      <c r="F1100" s="293" t="s">
        <v>473</v>
      </c>
      <c r="G1100" s="293"/>
      <c r="H1100" s="110">
        <v>250000</v>
      </c>
      <c r="I1100" s="110">
        <v>214500</v>
      </c>
      <c r="J1100" s="191">
        <f t="shared" si="17"/>
        <v>85.8</v>
      </c>
    </row>
    <row r="1101" spans="1:10" ht="30" customHeight="1">
      <c r="A1101" s="185"/>
      <c r="B1101" s="326"/>
      <c r="C1101" s="287"/>
      <c r="D1101" s="166" t="s">
        <v>382</v>
      </c>
      <c r="E1101" s="115" t="s">
        <v>383</v>
      </c>
      <c r="F1101" s="348" t="s">
        <v>1233</v>
      </c>
      <c r="G1101" s="348"/>
      <c r="H1101" s="116">
        <v>17000</v>
      </c>
      <c r="I1101" s="116">
        <v>12000</v>
      </c>
      <c r="J1101" s="189">
        <f t="shared" si="17"/>
        <v>70.58823529411765</v>
      </c>
    </row>
    <row r="1102" spans="1:10" ht="16.5" customHeight="1">
      <c r="A1102" s="99"/>
      <c r="B1102" s="340"/>
      <c r="C1102" s="290"/>
      <c r="D1102" s="156"/>
      <c r="E1102" s="100" t="s">
        <v>719</v>
      </c>
      <c r="F1102" s="335" t="s">
        <v>342</v>
      </c>
      <c r="G1102" s="335"/>
      <c r="H1102" s="101">
        <v>5000</v>
      </c>
      <c r="I1102" s="101">
        <v>0</v>
      </c>
      <c r="J1102" s="178">
        <f t="shared" si="17"/>
        <v>0</v>
      </c>
    </row>
    <row r="1103" spans="1:10" ht="15">
      <c r="A1103" s="99"/>
      <c r="B1103" s="340"/>
      <c r="C1103" s="290"/>
      <c r="D1103" s="156"/>
      <c r="E1103" s="100" t="s">
        <v>720</v>
      </c>
      <c r="F1103" s="335" t="s">
        <v>487</v>
      </c>
      <c r="G1103" s="335"/>
      <c r="H1103" s="101">
        <v>12000</v>
      </c>
      <c r="I1103" s="101">
        <v>12000</v>
      </c>
      <c r="J1103" s="178">
        <f t="shared" si="17"/>
        <v>100</v>
      </c>
    </row>
    <row r="1104" spans="1:10" ht="16.5" customHeight="1">
      <c r="A1104" s="99"/>
      <c r="B1104" s="340"/>
      <c r="C1104" s="290"/>
      <c r="D1104" s="155" t="s">
        <v>518</v>
      </c>
      <c r="E1104" s="100" t="s">
        <v>519</v>
      </c>
      <c r="F1104" s="335" t="s">
        <v>216</v>
      </c>
      <c r="G1104" s="335"/>
      <c r="H1104" s="101">
        <f>H1105</f>
        <v>30000</v>
      </c>
      <c r="I1104" s="101">
        <v>15000</v>
      </c>
      <c r="J1104" s="178">
        <f t="shared" si="17"/>
        <v>50</v>
      </c>
    </row>
    <row r="1105" spans="1:10" ht="20.25" customHeight="1">
      <c r="A1105" s="99"/>
      <c r="B1105" s="340"/>
      <c r="C1105" s="290"/>
      <c r="D1105" s="156"/>
      <c r="E1105" s="100" t="s">
        <v>1234</v>
      </c>
      <c r="F1105" s="335" t="s">
        <v>216</v>
      </c>
      <c r="G1105" s="335"/>
      <c r="H1105" s="101">
        <v>30000</v>
      </c>
      <c r="I1105" s="101">
        <v>15000</v>
      </c>
      <c r="J1105" s="178">
        <f t="shared" si="17"/>
        <v>50</v>
      </c>
    </row>
    <row r="1106" spans="1:10" ht="16.5" customHeight="1">
      <c r="A1106" s="99"/>
      <c r="B1106" s="340"/>
      <c r="C1106" s="290"/>
      <c r="D1106" s="155" t="s">
        <v>317</v>
      </c>
      <c r="E1106" s="100" t="s">
        <v>318</v>
      </c>
      <c r="F1106" s="335" t="s">
        <v>342</v>
      </c>
      <c r="G1106" s="335"/>
      <c r="H1106" s="101">
        <v>9000</v>
      </c>
      <c r="I1106" s="101">
        <v>4050</v>
      </c>
      <c r="J1106" s="178">
        <f t="shared" si="17"/>
        <v>45</v>
      </c>
    </row>
    <row r="1107" spans="1:10" ht="30">
      <c r="A1107" s="99"/>
      <c r="B1107" s="340"/>
      <c r="C1107" s="290"/>
      <c r="D1107" s="156"/>
      <c r="E1107" s="100" t="s">
        <v>1235</v>
      </c>
      <c r="F1107" s="335" t="s">
        <v>342</v>
      </c>
      <c r="G1107" s="335"/>
      <c r="H1107" s="101">
        <v>5000</v>
      </c>
      <c r="I1107" s="101">
        <v>4050</v>
      </c>
      <c r="J1107" s="178">
        <f t="shared" si="17"/>
        <v>81</v>
      </c>
    </row>
    <row r="1108" spans="1:10" ht="30">
      <c r="A1108" s="99"/>
      <c r="B1108" s="3"/>
      <c r="C1108" s="4"/>
      <c r="D1108" s="156"/>
      <c r="E1108" s="100" t="s">
        <v>721</v>
      </c>
      <c r="F1108" s="101"/>
      <c r="G1108" s="101"/>
      <c r="H1108" s="101">
        <v>4000</v>
      </c>
      <c r="I1108" s="101">
        <v>0</v>
      </c>
      <c r="J1108" s="178">
        <f t="shared" si="17"/>
        <v>0</v>
      </c>
    </row>
    <row r="1109" spans="1:10" ht="16.5" customHeight="1">
      <c r="A1109" s="99"/>
      <c r="B1109" s="340"/>
      <c r="C1109" s="290"/>
      <c r="D1109" s="155" t="s">
        <v>242</v>
      </c>
      <c r="E1109" s="100" t="s">
        <v>243</v>
      </c>
      <c r="F1109" s="335" t="s">
        <v>476</v>
      </c>
      <c r="G1109" s="335"/>
      <c r="H1109" s="101">
        <v>25920</v>
      </c>
      <c r="I1109" s="101">
        <v>1607.27</v>
      </c>
      <c r="J1109" s="178">
        <f t="shared" si="17"/>
        <v>6.200887345679012</v>
      </c>
    </row>
    <row r="1110" spans="1:10" ht="16.5" customHeight="1">
      <c r="A1110" s="99"/>
      <c r="B1110" s="340"/>
      <c r="C1110" s="290"/>
      <c r="D1110" s="156"/>
      <c r="E1110" s="100" t="s">
        <v>1236</v>
      </c>
      <c r="F1110" s="335" t="s">
        <v>349</v>
      </c>
      <c r="G1110" s="335"/>
      <c r="H1110" s="101">
        <v>23920</v>
      </c>
      <c r="I1110" s="101">
        <v>207.27</v>
      </c>
      <c r="J1110" s="178">
        <f t="shared" si="17"/>
        <v>0.8665133779264215</v>
      </c>
    </row>
    <row r="1111" spans="1:10" ht="16.5" customHeight="1">
      <c r="A1111" s="99"/>
      <c r="B1111" s="288"/>
      <c r="C1111" s="289"/>
      <c r="D1111" s="156"/>
      <c r="E1111" s="100" t="s">
        <v>1228</v>
      </c>
      <c r="F1111" s="335" t="s">
        <v>384</v>
      </c>
      <c r="G1111" s="335"/>
      <c r="H1111" s="101">
        <v>2000</v>
      </c>
      <c r="I1111" s="101">
        <v>1400</v>
      </c>
      <c r="J1111" s="178">
        <f t="shared" si="17"/>
        <v>70</v>
      </c>
    </row>
    <row r="1112" spans="1:10" ht="16.5" customHeight="1">
      <c r="A1112" s="144" t="s">
        <v>1237</v>
      </c>
      <c r="B1112" s="298"/>
      <c r="C1112" s="299"/>
      <c r="D1112" s="148"/>
      <c r="E1112" s="149" t="s">
        <v>1238</v>
      </c>
      <c r="F1112" s="280" t="s">
        <v>1239</v>
      </c>
      <c r="G1112" s="280"/>
      <c r="H1112" s="150">
        <f>H1113+H1116+H1151+H1196+H1201+H1219+H1227+H1230+H1299+H1345+H1352</f>
        <v>10502692.579999998</v>
      </c>
      <c r="I1112" s="150">
        <f>I1113+I1116+I1151+I1196+I1201+I1219+I1227+I1230+I1299+I1345+I1352</f>
        <v>5556157.649999999</v>
      </c>
      <c r="J1112" s="180">
        <f t="shared" si="17"/>
        <v>52.90222109881084</v>
      </c>
    </row>
    <row r="1113" spans="1:10" ht="16.5" customHeight="1">
      <c r="A1113" s="99"/>
      <c r="B1113" s="294" t="s">
        <v>1240</v>
      </c>
      <c r="C1113" s="295"/>
      <c r="D1113" s="152"/>
      <c r="E1113" s="153" t="s">
        <v>1241</v>
      </c>
      <c r="F1113" s="296" t="s">
        <v>1242</v>
      </c>
      <c r="G1113" s="296"/>
      <c r="H1113" s="154">
        <v>623356</v>
      </c>
      <c r="I1113" s="154">
        <f>I1114</f>
        <v>334740.9</v>
      </c>
      <c r="J1113" s="179">
        <f t="shared" si="17"/>
        <v>53.69979594324912</v>
      </c>
    </row>
    <row r="1114" spans="1:10" ht="31.5" customHeight="1">
      <c r="A1114" s="99"/>
      <c r="B1114" s="342"/>
      <c r="C1114" s="297"/>
      <c r="D1114" s="155" t="s">
        <v>1243</v>
      </c>
      <c r="E1114" s="100" t="s">
        <v>1244</v>
      </c>
      <c r="F1114" s="335" t="s">
        <v>1242</v>
      </c>
      <c r="G1114" s="335"/>
      <c r="H1114" s="101">
        <v>623356</v>
      </c>
      <c r="I1114" s="101">
        <v>334740.9</v>
      </c>
      <c r="J1114" s="178">
        <f t="shared" si="17"/>
        <v>53.69979594324912</v>
      </c>
    </row>
    <row r="1115" spans="1:10" ht="16.5" customHeight="1">
      <c r="A1115" s="99"/>
      <c r="B1115" s="340"/>
      <c r="C1115" s="290"/>
      <c r="D1115" s="156"/>
      <c r="E1115" s="100" t="s">
        <v>1081</v>
      </c>
      <c r="F1115" s="335" t="s">
        <v>1242</v>
      </c>
      <c r="G1115" s="335"/>
      <c r="H1115" s="101">
        <v>623356</v>
      </c>
      <c r="I1115" s="101">
        <v>334740.9</v>
      </c>
      <c r="J1115" s="178">
        <f t="shared" si="17"/>
        <v>53.69979594324912</v>
      </c>
    </row>
    <row r="1116" spans="1:10" ht="16.5" customHeight="1">
      <c r="A1116" s="99"/>
      <c r="B1116" s="294" t="s">
        <v>1245</v>
      </c>
      <c r="C1116" s="295"/>
      <c r="D1116" s="152"/>
      <c r="E1116" s="153" t="s">
        <v>1246</v>
      </c>
      <c r="F1116" s="296" t="s">
        <v>1247</v>
      </c>
      <c r="G1116" s="296"/>
      <c r="H1116" s="154">
        <f>H1117</f>
        <v>476992</v>
      </c>
      <c r="I1116" s="154">
        <f>I1118+I1120+I1122+I1124+I1126+I1128+I1130+I1132+I1134+I1136+I1141+I1143+I1145+I1147+I1149</f>
        <v>173533.46000000002</v>
      </c>
      <c r="J1116" s="179">
        <f t="shared" si="17"/>
        <v>36.38079045350866</v>
      </c>
    </row>
    <row r="1117" spans="1:10" ht="16.5" customHeight="1">
      <c r="A1117" s="305"/>
      <c r="B1117" s="8"/>
      <c r="C1117" s="9"/>
      <c r="D1117" s="159"/>
      <c r="E1117" s="160" t="s">
        <v>1577</v>
      </c>
      <c r="F1117" s="96"/>
      <c r="G1117" s="161"/>
      <c r="H1117" s="161">
        <f>H1118+H1120+H1122+H1124+H1126+H1128+H1130+H1132+H1134+H1136+H1141+H1143+H1145+H1147+H1149</f>
        <v>476992</v>
      </c>
      <c r="I1117" s="161">
        <f>I1118+I1120+I1122+I1124+I1126+I1128+I1130+I1132+I1134+I1136+I1141+I1143+I1145+I1147+I1149</f>
        <v>173533.46000000002</v>
      </c>
      <c r="J1117" s="162">
        <f t="shared" si="17"/>
        <v>36.38079045350866</v>
      </c>
    </row>
    <row r="1118" spans="1:10" ht="16.5" customHeight="1">
      <c r="A1118" s="99"/>
      <c r="B1118" s="247"/>
      <c r="C1118" s="248"/>
      <c r="D1118" s="155" t="s">
        <v>253</v>
      </c>
      <c r="E1118" s="100" t="s">
        <v>254</v>
      </c>
      <c r="F1118" s="335" t="s">
        <v>1248</v>
      </c>
      <c r="G1118" s="335"/>
      <c r="H1118" s="101">
        <v>273422</v>
      </c>
      <c r="I1118" s="101">
        <v>68564.34</v>
      </c>
      <c r="J1118" s="178">
        <f t="shared" si="17"/>
        <v>25.07638010108916</v>
      </c>
    </row>
    <row r="1119" spans="1:10" ht="16.5" customHeight="1">
      <c r="A1119" s="99"/>
      <c r="B1119" s="340"/>
      <c r="C1119" s="290"/>
      <c r="D1119" s="156"/>
      <c r="E1119" s="100" t="s">
        <v>1249</v>
      </c>
      <c r="F1119" s="335" t="s">
        <v>1248</v>
      </c>
      <c r="G1119" s="335"/>
      <c r="H1119" s="101">
        <v>273422</v>
      </c>
      <c r="I1119" s="101">
        <v>68564.34</v>
      </c>
      <c r="J1119" s="178">
        <f t="shared" si="17"/>
        <v>25.07638010108916</v>
      </c>
    </row>
    <row r="1120" spans="1:10" ht="16.5" customHeight="1">
      <c r="A1120" s="99"/>
      <c r="B1120" s="340"/>
      <c r="C1120" s="290"/>
      <c r="D1120" s="155" t="s">
        <v>256</v>
      </c>
      <c r="E1120" s="100" t="s">
        <v>257</v>
      </c>
      <c r="F1120" s="335" t="s">
        <v>1250</v>
      </c>
      <c r="G1120" s="335"/>
      <c r="H1120" s="101">
        <v>16066</v>
      </c>
      <c r="I1120" s="101">
        <v>16066</v>
      </c>
      <c r="J1120" s="178">
        <f t="shared" si="17"/>
        <v>100</v>
      </c>
    </row>
    <row r="1121" spans="1:10" ht="16.5" customHeight="1">
      <c r="A1121" s="99"/>
      <c r="B1121" s="340"/>
      <c r="C1121" s="290"/>
      <c r="D1121" s="156"/>
      <c r="E1121" s="100" t="s">
        <v>1249</v>
      </c>
      <c r="F1121" s="335" t="s">
        <v>1250</v>
      </c>
      <c r="G1121" s="335"/>
      <c r="H1121" s="101">
        <v>16066</v>
      </c>
      <c r="I1121" s="101">
        <v>16066</v>
      </c>
      <c r="J1121" s="178">
        <f t="shared" si="17"/>
        <v>100</v>
      </c>
    </row>
    <row r="1122" spans="1:10" ht="16.5" customHeight="1">
      <c r="A1122" s="99"/>
      <c r="B1122" s="340"/>
      <c r="C1122" s="290"/>
      <c r="D1122" s="155" t="s">
        <v>259</v>
      </c>
      <c r="E1122" s="100" t="s">
        <v>260</v>
      </c>
      <c r="F1122" s="335" t="s">
        <v>1251</v>
      </c>
      <c r="G1122" s="335"/>
      <c r="H1122" s="101">
        <v>31932</v>
      </c>
      <c r="I1122" s="101">
        <v>13254.15</v>
      </c>
      <c r="J1122" s="178">
        <f t="shared" si="17"/>
        <v>41.507422021796316</v>
      </c>
    </row>
    <row r="1123" spans="1:10" ht="16.5" customHeight="1">
      <c r="A1123" s="99"/>
      <c r="B1123" s="340"/>
      <c r="C1123" s="290"/>
      <c r="D1123" s="156"/>
      <c r="E1123" s="100" t="s">
        <v>1249</v>
      </c>
      <c r="F1123" s="335" t="s">
        <v>1251</v>
      </c>
      <c r="G1123" s="335"/>
      <c r="H1123" s="101">
        <v>31932</v>
      </c>
      <c r="I1123" s="101">
        <v>13254.15</v>
      </c>
      <c r="J1123" s="178">
        <f t="shared" si="17"/>
        <v>41.507422021796316</v>
      </c>
    </row>
    <row r="1124" spans="1:10" ht="16.5" customHeight="1">
      <c r="A1124" s="99"/>
      <c r="B1124" s="340"/>
      <c r="C1124" s="290"/>
      <c r="D1124" s="155" t="s">
        <v>262</v>
      </c>
      <c r="E1124" s="100" t="s">
        <v>263</v>
      </c>
      <c r="F1124" s="335" t="s">
        <v>1252</v>
      </c>
      <c r="G1124" s="335"/>
      <c r="H1124" s="101">
        <v>4973</v>
      </c>
      <c r="I1124" s="101">
        <v>1946.11</v>
      </c>
      <c r="J1124" s="178">
        <f t="shared" si="17"/>
        <v>39.13352101347275</v>
      </c>
    </row>
    <row r="1125" spans="1:10" ht="16.5" customHeight="1">
      <c r="A1125" s="99"/>
      <c r="B1125" s="340"/>
      <c r="C1125" s="290"/>
      <c r="D1125" s="23"/>
      <c r="E1125" s="100" t="s">
        <v>1249</v>
      </c>
      <c r="F1125" s="335" t="s">
        <v>1252</v>
      </c>
      <c r="G1125" s="335"/>
      <c r="H1125" s="101">
        <v>4973</v>
      </c>
      <c r="I1125" s="101">
        <v>1946.11</v>
      </c>
      <c r="J1125" s="178">
        <f t="shared" si="17"/>
        <v>39.13352101347275</v>
      </c>
    </row>
    <row r="1126" spans="1:10" ht="16.5" customHeight="1">
      <c r="A1126" s="99"/>
      <c r="B1126" s="3"/>
      <c r="C1126" s="30"/>
      <c r="D1126" s="24">
        <v>4170</v>
      </c>
      <c r="E1126" s="100" t="s">
        <v>318</v>
      </c>
      <c r="F1126" s="101"/>
      <c r="G1126" s="101"/>
      <c r="H1126" s="101">
        <v>6186</v>
      </c>
      <c r="I1126" s="101">
        <v>3786</v>
      </c>
      <c r="J1126" s="178">
        <f t="shared" si="17"/>
        <v>61.202715809893306</v>
      </c>
    </row>
    <row r="1127" spans="1:10" ht="16.5" customHeight="1">
      <c r="A1127" s="183"/>
      <c r="B1127" s="145"/>
      <c r="C1127" s="146"/>
      <c r="D1127" s="52"/>
      <c r="E1127" s="53" t="s">
        <v>1249</v>
      </c>
      <c r="F1127" s="110"/>
      <c r="G1127" s="110"/>
      <c r="H1127" s="110">
        <v>6186</v>
      </c>
      <c r="I1127" s="110">
        <v>3786</v>
      </c>
      <c r="J1127" s="191">
        <f t="shared" si="17"/>
        <v>61.202715809893306</v>
      </c>
    </row>
    <row r="1128" spans="1:10" ht="16.5" customHeight="1">
      <c r="A1128" s="185"/>
      <c r="B1128" s="326"/>
      <c r="C1128" s="287"/>
      <c r="D1128" s="166" t="s">
        <v>237</v>
      </c>
      <c r="E1128" s="115" t="s">
        <v>229</v>
      </c>
      <c r="F1128" s="348" t="s">
        <v>1253</v>
      </c>
      <c r="G1128" s="348"/>
      <c r="H1128" s="116">
        <v>10996</v>
      </c>
      <c r="I1128" s="116">
        <v>2217.35</v>
      </c>
      <c r="J1128" s="189">
        <f t="shared" si="17"/>
        <v>20.16506002182612</v>
      </c>
    </row>
    <row r="1129" spans="1:10" ht="16.5" customHeight="1">
      <c r="A1129" s="99"/>
      <c r="B1129" s="340"/>
      <c r="C1129" s="290"/>
      <c r="D1129" s="23"/>
      <c r="E1129" s="100" t="s">
        <v>1249</v>
      </c>
      <c r="F1129" s="335" t="s">
        <v>1253</v>
      </c>
      <c r="G1129" s="335"/>
      <c r="H1129" s="101">
        <v>10996</v>
      </c>
      <c r="I1129" s="101">
        <v>2217.35</v>
      </c>
      <c r="J1129" s="178">
        <f t="shared" si="17"/>
        <v>20.16506002182612</v>
      </c>
    </row>
    <row r="1130" spans="1:10" ht="16.5" customHeight="1">
      <c r="A1130" s="99"/>
      <c r="B1130" s="3"/>
      <c r="C1130" s="30"/>
      <c r="D1130" s="24">
        <v>4220</v>
      </c>
      <c r="E1130" s="20" t="s">
        <v>1135</v>
      </c>
      <c r="F1130" s="101"/>
      <c r="G1130" s="101"/>
      <c r="H1130" s="101">
        <v>200</v>
      </c>
      <c r="I1130" s="101">
        <v>98.71</v>
      </c>
      <c r="J1130" s="178">
        <f t="shared" si="17"/>
        <v>49.355</v>
      </c>
    </row>
    <row r="1131" spans="1:10" ht="16.5" customHeight="1">
      <c r="A1131" s="99"/>
      <c r="B1131" s="3"/>
      <c r="C1131" s="4"/>
      <c r="D1131" s="25"/>
      <c r="E1131" s="100" t="s">
        <v>1249</v>
      </c>
      <c r="F1131" s="101"/>
      <c r="G1131" s="101"/>
      <c r="H1131" s="101">
        <v>200</v>
      </c>
      <c r="I1131" s="101">
        <v>98.71</v>
      </c>
      <c r="J1131" s="178">
        <f t="shared" si="17"/>
        <v>49.355</v>
      </c>
    </row>
    <row r="1132" spans="1:10" ht="16.5" customHeight="1">
      <c r="A1132" s="99"/>
      <c r="B1132" s="340"/>
      <c r="C1132" s="290"/>
      <c r="D1132" s="155" t="s">
        <v>449</v>
      </c>
      <c r="E1132" s="100" t="s">
        <v>450</v>
      </c>
      <c r="F1132" s="335" t="s">
        <v>1254</v>
      </c>
      <c r="G1132" s="335"/>
      <c r="H1132" s="101">
        <v>28000</v>
      </c>
      <c r="I1132" s="101">
        <v>17836.99</v>
      </c>
      <c r="J1132" s="178">
        <f t="shared" si="17"/>
        <v>63.70353571428572</v>
      </c>
    </row>
    <row r="1133" spans="1:10" ht="16.5" customHeight="1">
      <c r="A1133" s="99"/>
      <c r="B1133" s="340"/>
      <c r="C1133" s="290"/>
      <c r="D1133" s="23"/>
      <c r="E1133" s="100" t="s">
        <v>1249</v>
      </c>
      <c r="F1133" s="335" t="s">
        <v>1254</v>
      </c>
      <c r="G1133" s="335"/>
      <c r="H1133" s="101">
        <v>28000</v>
      </c>
      <c r="I1133" s="101">
        <v>17836.99</v>
      </c>
      <c r="J1133" s="178">
        <f t="shared" si="17"/>
        <v>63.70353571428572</v>
      </c>
    </row>
    <row r="1134" spans="1:10" ht="16.5" customHeight="1">
      <c r="A1134" s="99"/>
      <c r="B1134" s="3"/>
      <c r="C1134" s="30"/>
      <c r="D1134" s="24">
        <v>4280</v>
      </c>
      <c r="E1134" s="20" t="s">
        <v>268</v>
      </c>
      <c r="F1134" s="101"/>
      <c r="G1134" s="101"/>
      <c r="H1134" s="101">
        <v>320</v>
      </c>
      <c r="I1134" s="101">
        <v>320</v>
      </c>
      <c r="J1134" s="178">
        <f t="shared" si="17"/>
        <v>100</v>
      </c>
    </row>
    <row r="1135" spans="1:10" ht="16.5" customHeight="1">
      <c r="A1135" s="99"/>
      <c r="B1135" s="3"/>
      <c r="C1135" s="4"/>
      <c r="D1135" s="25"/>
      <c r="E1135" s="100" t="s">
        <v>1249</v>
      </c>
      <c r="F1135" s="101"/>
      <c r="G1135" s="101"/>
      <c r="H1135" s="101">
        <v>320</v>
      </c>
      <c r="I1135" s="101">
        <v>320</v>
      </c>
      <c r="J1135" s="178">
        <f t="shared" si="17"/>
        <v>100</v>
      </c>
    </row>
    <row r="1136" spans="1:10" ht="16.5" customHeight="1">
      <c r="A1136" s="99"/>
      <c r="B1136" s="340"/>
      <c r="C1136" s="290"/>
      <c r="D1136" s="155" t="s">
        <v>242</v>
      </c>
      <c r="E1136" s="100" t="s">
        <v>243</v>
      </c>
      <c r="F1136" s="335" t="s">
        <v>1255</v>
      </c>
      <c r="G1136" s="335"/>
      <c r="H1136" s="101">
        <v>90942</v>
      </c>
      <c r="I1136" s="101">
        <v>40519.52</v>
      </c>
      <c r="J1136" s="178">
        <f t="shared" si="17"/>
        <v>44.555342965846364</v>
      </c>
    </row>
    <row r="1137" spans="1:10" ht="16.5" customHeight="1">
      <c r="A1137" s="99"/>
      <c r="B1137" s="340"/>
      <c r="C1137" s="290"/>
      <c r="D1137" s="156"/>
      <c r="E1137" s="100" t="s">
        <v>1249</v>
      </c>
      <c r="F1137" s="335" t="s">
        <v>1255</v>
      </c>
      <c r="G1137" s="335"/>
      <c r="H1137" s="101">
        <v>90942</v>
      </c>
      <c r="I1137" s="101">
        <v>40519.52</v>
      </c>
      <c r="J1137" s="178">
        <f t="shared" si="17"/>
        <v>44.555342965846364</v>
      </c>
    </row>
    <row r="1138" spans="1:10" ht="16.5" customHeight="1">
      <c r="A1138" s="99"/>
      <c r="B1138" s="3"/>
      <c r="C1138" s="4"/>
      <c r="D1138" s="156"/>
      <c r="E1138" s="100" t="s">
        <v>1082</v>
      </c>
      <c r="F1138" s="101"/>
      <c r="G1138" s="101"/>
      <c r="H1138" s="101"/>
      <c r="I1138" s="101">
        <v>32887.8</v>
      </c>
      <c r="J1138" s="178"/>
    </row>
    <row r="1139" spans="1:10" ht="16.5" customHeight="1">
      <c r="A1139" s="99"/>
      <c r="B1139" s="3"/>
      <c r="C1139" s="4"/>
      <c r="D1139" s="156"/>
      <c r="E1139" s="100" t="s">
        <v>1083</v>
      </c>
      <c r="F1139" s="101"/>
      <c r="G1139" s="101"/>
      <c r="H1139" s="101"/>
      <c r="I1139" s="101">
        <v>3352</v>
      </c>
      <c r="J1139" s="178"/>
    </row>
    <row r="1140" spans="1:10" ht="16.5" customHeight="1">
      <c r="A1140" s="99"/>
      <c r="B1140" s="3"/>
      <c r="C1140" s="4"/>
      <c r="D1140" s="156"/>
      <c r="E1140" s="100" t="s">
        <v>1084</v>
      </c>
      <c r="F1140" s="101"/>
      <c r="G1140" s="101"/>
      <c r="H1140" s="101"/>
      <c r="I1140" s="101">
        <f>I1137-I1138-I1139</f>
        <v>4279.719999999994</v>
      </c>
      <c r="J1140" s="178"/>
    </row>
    <row r="1141" spans="1:10" ht="33" customHeight="1">
      <c r="A1141" s="99"/>
      <c r="B1141" s="340"/>
      <c r="C1141" s="290"/>
      <c r="D1141" s="155" t="s">
        <v>522</v>
      </c>
      <c r="E1141" s="100" t="s">
        <v>523</v>
      </c>
      <c r="F1141" s="335" t="s">
        <v>1256</v>
      </c>
      <c r="G1141" s="335"/>
      <c r="H1141" s="101">
        <v>850</v>
      </c>
      <c r="I1141" s="101">
        <v>644.66</v>
      </c>
      <c r="J1141" s="178">
        <f t="shared" si="17"/>
        <v>75.84235294117647</v>
      </c>
    </row>
    <row r="1142" spans="1:10" ht="16.5" customHeight="1">
      <c r="A1142" s="99"/>
      <c r="B1142" s="340"/>
      <c r="C1142" s="290"/>
      <c r="D1142" s="156"/>
      <c r="E1142" s="100" t="s">
        <v>1249</v>
      </c>
      <c r="F1142" s="335" t="s">
        <v>1256</v>
      </c>
      <c r="G1142" s="335"/>
      <c r="H1142" s="101">
        <v>850</v>
      </c>
      <c r="I1142" s="101">
        <v>644.66</v>
      </c>
      <c r="J1142" s="178">
        <f t="shared" si="17"/>
        <v>75.84235294117647</v>
      </c>
    </row>
    <row r="1143" spans="1:10" ht="16.5" customHeight="1">
      <c r="A1143" s="99"/>
      <c r="B1143" s="340"/>
      <c r="C1143" s="290"/>
      <c r="D1143" s="155" t="s">
        <v>346</v>
      </c>
      <c r="E1143" s="100" t="s">
        <v>347</v>
      </c>
      <c r="F1143" s="335" t="s">
        <v>241</v>
      </c>
      <c r="G1143" s="335"/>
      <c r="H1143" s="101">
        <v>1000</v>
      </c>
      <c r="I1143" s="101">
        <v>621.63</v>
      </c>
      <c r="J1143" s="178">
        <f t="shared" si="17"/>
        <v>62.163</v>
      </c>
    </row>
    <row r="1144" spans="1:10" ht="16.5" customHeight="1">
      <c r="A1144" s="99"/>
      <c r="B1144" s="340"/>
      <c r="C1144" s="290"/>
      <c r="D1144" s="156"/>
      <c r="E1144" s="100" t="s">
        <v>1249</v>
      </c>
      <c r="F1144" s="335" t="s">
        <v>241</v>
      </c>
      <c r="G1144" s="335"/>
      <c r="H1144" s="101">
        <v>1000</v>
      </c>
      <c r="I1144" s="101">
        <v>621.63</v>
      </c>
      <c r="J1144" s="178">
        <f t="shared" si="17"/>
        <v>62.163</v>
      </c>
    </row>
    <row r="1145" spans="1:10" ht="16.5" customHeight="1">
      <c r="A1145" s="99"/>
      <c r="B1145" s="340"/>
      <c r="C1145" s="290"/>
      <c r="D1145" s="155" t="s">
        <v>217</v>
      </c>
      <c r="E1145" s="100" t="s">
        <v>218</v>
      </c>
      <c r="F1145" s="335" t="s">
        <v>241</v>
      </c>
      <c r="G1145" s="335"/>
      <c r="H1145" s="101">
        <v>1000</v>
      </c>
      <c r="I1145" s="101">
        <v>0</v>
      </c>
      <c r="J1145" s="178">
        <f t="shared" si="17"/>
        <v>0</v>
      </c>
    </row>
    <row r="1146" spans="1:10" ht="16.5" customHeight="1">
      <c r="A1146" s="99"/>
      <c r="B1146" s="340"/>
      <c r="C1146" s="290"/>
      <c r="D1146" s="156"/>
      <c r="E1146" s="100" t="s">
        <v>1249</v>
      </c>
      <c r="F1146" s="335" t="s">
        <v>241</v>
      </c>
      <c r="G1146" s="335"/>
      <c r="H1146" s="101">
        <v>1000</v>
      </c>
      <c r="I1146" s="101">
        <v>0</v>
      </c>
      <c r="J1146" s="178">
        <f t="shared" si="17"/>
        <v>0</v>
      </c>
    </row>
    <row r="1147" spans="1:10" ht="16.5" customHeight="1">
      <c r="A1147" s="99"/>
      <c r="B1147" s="340"/>
      <c r="C1147" s="290"/>
      <c r="D1147" s="155" t="s">
        <v>272</v>
      </c>
      <c r="E1147" s="100" t="s">
        <v>273</v>
      </c>
      <c r="F1147" s="335" t="s">
        <v>1257</v>
      </c>
      <c r="G1147" s="335"/>
      <c r="H1147" s="101">
        <v>9605</v>
      </c>
      <c r="I1147" s="101">
        <v>7658</v>
      </c>
      <c r="J1147" s="178">
        <f t="shared" si="17"/>
        <v>79.72930765226445</v>
      </c>
    </row>
    <row r="1148" spans="1:10" ht="16.5" customHeight="1">
      <c r="A1148" s="99"/>
      <c r="B1148" s="340"/>
      <c r="C1148" s="290"/>
      <c r="D1148" s="156"/>
      <c r="E1148" s="100" t="s">
        <v>1249</v>
      </c>
      <c r="F1148" s="335" t="s">
        <v>1257</v>
      </c>
      <c r="G1148" s="335"/>
      <c r="H1148" s="101">
        <v>9605</v>
      </c>
      <c r="I1148" s="101">
        <v>7658</v>
      </c>
      <c r="J1148" s="178">
        <f t="shared" si="17"/>
        <v>79.72930765226445</v>
      </c>
    </row>
    <row r="1149" spans="1:10" ht="21" customHeight="1">
      <c r="A1149" s="99"/>
      <c r="B1149" s="340"/>
      <c r="C1149" s="290"/>
      <c r="D1149" s="155" t="s">
        <v>525</v>
      </c>
      <c r="E1149" s="100" t="s">
        <v>526</v>
      </c>
      <c r="F1149" s="335" t="s">
        <v>677</v>
      </c>
      <c r="G1149" s="335"/>
      <c r="H1149" s="101">
        <v>1500</v>
      </c>
      <c r="I1149" s="101">
        <v>0</v>
      </c>
      <c r="J1149" s="178">
        <f t="shared" si="17"/>
        <v>0</v>
      </c>
    </row>
    <row r="1150" spans="1:10" ht="16.5" customHeight="1">
      <c r="A1150" s="99"/>
      <c r="B1150" s="288"/>
      <c r="C1150" s="289"/>
      <c r="D1150" s="156"/>
      <c r="E1150" s="100" t="s">
        <v>1249</v>
      </c>
      <c r="F1150" s="335" t="s">
        <v>677</v>
      </c>
      <c r="G1150" s="335"/>
      <c r="H1150" s="101">
        <v>1500</v>
      </c>
      <c r="I1150" s="101">
        <v>0</v>
      </c>
      <c r="J1150" s="178">
        <f t="shared" si="17"/>
        <v>0</v>
      </c>
    </row>
    <row r="1151" spans="1:10" ht="49.5" customHeight="1">
      <c r="A1151" s="99"/>
      <c r="B1151" s="294" t="s">
        <v>1258</v>
      </c>
      <c r="C1151" s="295"/>
      <c r="D1151" s="152"/>
      <c r="E1151" s="153" t="s">
        <v>1294</v>
      </c>
      <c r="F1151" s="296" t="s">
        <v>1295</v>
      </c>
      <c r="G1151" s="296"/>
      <c r="H1151" s="154">
        <f>H1152</f>
        <v>4375000</v>
      </c>
      <c r="I1151" s="154">
        <f>I1152</f>
        <v>2402809.8899999997</v>
      </c>
      <c r="J1151" s="179">
        <f t="shared" si="17"/>
        <v>54.92136891428571</v>
      </c>
    </row>
    <row r="1152" spans="1:10" ht="15.75">
      <c r="A1152" s="99"/>
      <c r="B1152" s="8"/>
      <c r="C1152" s="9"/>
      <c r="D1152" s="159"/>
      <c r="E1152" s="160" t="s">
        <v>1577</v>
      </c>
      <c r="F1152" s="161"/>
      <c r="G1152" s="161"/>
      <c r="H1152" s="161">
        <f>H1153+H1155+H1170+H1172+H1174+H1176+H1178+H1180+H1182+H1184+H1186+H1188+H1190+H1192+H1194</f>
        <v>4375000</v>
      </c>
      <c r="I1152" s="161">
        <f>I1153+I1155+I1170+I1172+I1174+I1176+I1178+I1180+I1182+I1184+I1186+I1188+I1190+I1192+I1194</f>
        <v>2402809.8899999997</v>
      </c>
      <c r="J1152" s="162">
        <f t="shared" si="17"/>
        <v>54.92136891428571</v>
      </c>
    </row>
    <row r="1153" spans="1:10" ht="15.75">
      <c r="A1153" s="99"/>
      <c r="B1153" s="12"/>
      <c r="C1153" s="13"/>
      <c r="D1153" s="159">
        <v>3020</v>
      </c>
      <c r="E1153" s="207" t="s">
        <v>250</v>
      </c>
      <c r="F1153" s="161"/>
      <c r="G1153" s="208"/>
      <c r="H1153" s="208">
        <v>250</v>
      </c>
      <c r="I1153" s="208">
        <v>250</v>
      </c>
      <c r="J1153" s="178">
        <f t="shared" si="17"/>
        <v>100</v>
      </c>
    </row>
    <row r="1154" spans="1:10" ht="15.75">
      <c r="A1154" s="99"/>
      <c r="B1154" s="12"/>
      <c r="C1154" s="13"/>
      <c r="D1154" s="159"/>
      <c r="E1154" s="100" t="s">
        <v>1249</v>
      </c>
      <c r="F1154" s="161"/>
      <c r="G1154" s="208"/>
      <c r="H1154" s="208">
        <v>250</v>
      </c>
      <c r="I1154" s="208">
        <v>250</v>
      </c>
      <c r="J1154" s="178">
        <f t="shared" si="17"/>
        <v>100</v>
      </c>
    </row>
    <row r="1155" spans="1:10" ht="16.5" customHeight="1">
      <c r="A1155" s="183"/>
      <c r="B1155" s="221"/>
      <c r="C1155" s="222"/>
      <c r="D1155" s="190" t="s">
        <v>1296</v>
      </c>
      <c r="E1155" s="53" t="s">
        <v>1297</v>
      </c>
      <c r="F1155" s="293" t="s">
        <v>1298</v>
      </c>
      <c r="G1155" s="293"/>
      <c r="H1155" s="110">
        <v>4204705</v>
      </c>
      <c r="I1155" s="110">
        <v>2320944.19</v>
      </c>
      <c r="J1155" s="191">
        <f t="shared" si="17"/>
        <v>55.19874022077648</v>
      </c>
    </row>
    <row r="1156" spans="1:10" ht="16.5" customHeight="1">
      <c r="A1156" s="185"/>
      <c r="B1156" s="326"/>
      <c r="C1156" s="287"/>
      <c r="D1156" s="158"/>
      <c r="E1156" s="115" t="s">
        <v>1249</v>
      </c>
      <c r="F1156" s="348" t="s">
        <v>1298</v>
      </c>
      <c r="G1156" s="348"/>
      <c r="H1156" s="116">
        <v>4204705</v>
      </c>
      <c r="I1156" s="116">
        <v>2320944.19</v>
      </c>
      <c r="J1156" s="189">
        <f t="shared" si="17"/>
        <v>55.19874022077648</v>
      </c>
    </row>
    <row r="1157" spans="1:10" ht="16.5" customHeight="1">
      <c r="A1157" s="99"/>
      <c r="B1157" s="3"/>
      <c r="C1157" s="4"/>
      <c r="D1157" s="156"/>
      <c r="E1157" s="100" t="s">
        <v>1098</v>
      </c>
      <c r="F1157" s="101"/>
      <c r="G1157" s="101"/>
      <c r="H1157" s="101"/>
      <c r="I1157" s="101">
        <v>785496</v>
      </c>
      <c r="J1157" s="178"/>
    </row>
    <row r="1158" spans="1:10" ht="16.5" customHeight="1">
      <c r="A1158" s="99"/>
      <c r="B1158" s="3"/>
      <c r="C1158" s="4"/>
      <c r="D1158" s="156"/>
      <c r="E1158" s="100" t="s">
        <v>1085</v>
      </c>
      <c r="F1158" s="101"/>
      <c r="G1158" s="101"/>
      <c r="H1158" s="101"/>
      <c r="I1158" s="101">
        <v>43000</v>
      </c>
      <c r="J1158" s="178"/>
    </row>
    <row r="1159" spans="1:10" ht="16.5" customHeight="1">
      <c r="A1159" s="99"/>
      <c r="B1159" s="3"/>
      <c r="C1159" s="4"/>
      <c r="D1159" s="156"/>
      <c r="E1159" s="100" t="s">
        <v>1086</v>
      </c>
      <c r="F1159" s="101"/>
      <c r="G1159" s="101"/>
      <c r="H1159" s="101"/>
      <c r="I1159" s="101">
        <v>87000</v>
      </c>
      <c r="J1159" s="178"/>
    </row>
    <row r="1160" spans="1:10" ht="17.25" customHeight="1">
      <c r="A1160" s="99"/>
      <c r="B1160" s="3"/>
      <c r="C1160" s="4"/>
      <c r="D1160" s="156"/>
      <c r="E1160" s="100" t="s">
        <v>1087</v>
      </c>
      <c r="F1160" s="101"/>
      <c r="G1160" s="101"/>
      <c r="H1160" s="101"/>
      <c r="I1160" s="101">
        <v>116787.14</v>
      </c>
      <c r="J1160" s="178"/>
    </row>
    <row r="1161" spans="1:10" ht="16.5" customHeight="1">
      <c r="A1161" s="99"/>
      <c r="B1161" s="3"/>
      <c r="C1161" s="4"/>
      <c r="D1161" s="156"/>
      <c r="E1161" s="100" t="s">
        <v>1088</v>
      </c>
      <c r="F1161" s="101"/>
      <c r="G1161" s="101"/>
      <c r="H1161" s="101"/>
      <c r="I1161" s="101">
        <v>107726.61</v>
      </c>
      <c r="J1161" s="178"/>
    </row>
    <row r="1162" spans="1:10" ht="19.5" customHeight="1">
      <c r="A1162" s="99"/>
      <c r="B1162" s="3"/>
      <c r="C1162" s="4"/>
      <c r="D1162" s="156"/>
      <c r="E1162" s="100" t="s">
        <v>1089</v>
      </c>
      <c r="F1162" s="101"/>
      <c r="G1162" s="101"/>
      <c r="H1162" s="101"/>
      <c r="I1162" s="101">
        <v>33540</v>
      </c>
      <c r="J1162" s="178"/>
    </row>
    <row r="1163" spans="1:10" ht="16.5" customHeight="1">
      <c r="A1163" s="99"/>
      <c r="B1163" s="3"/>
      <c r="C1163" s="4"/>
      <c r="D1163" s="156"/>
      <c r="E1163" s="100" t="s">
        <v>1090</v>
      </c>
      <c r="F1163" s="101"/>
      <c r="G1163" s="101"/>
      <c r="H1163" s="101"/>
      <c r="I1163" s="101">
        <v>500</v>
      </c>
      <c r="J1163" s="178"/>
    </row>
    <row r="1164" spans="1:10" ht="16.5" customHeight="1">
      <c r="A1164" s="99"/>
      <c r="B1164" s="3"/>
      <c r="C1164" s="4"/>
      <c r="D1164" s="156"/>
      <c r="E1164" s="100" t="s">
        <v>1091</v>
      </c>
      <c r="F1164" s="101"/>
      <c r="G1164" s="101"/>
      <c r="H1164" s="101"/>
      <c r="I1164" s="101">
        <v>61260</v>
      </c>
      <c r="J1164" s="178"/>
    </row>
    <row r="1165" spans="1:10" ht="16.5" customHeight="1">
      <c r="A1165" s="99"/>
      <c r="B1165" s="3"/>
      <c r="C1165" s="4"/>
      <c r="D1165" s="156"/>
      <c r="E1165" s="100" t="s">
        <v>1092</v>
      </c>
      <c r="F1165" s="101"/>
      <c r="G1165" s="101"/>
      <c r="H1165" s="101"/>
      <c r="I1165" s="101">
        <v>87440</v>
      </c>
      <c r="J1165" s="178"/>
    </row>
    <row r="1166" spans="1:10" ht="16.5" customHeight="1">
      <c r="A1166" s="99"/>
      <c r="B1166" s="3"/>
      <c r="C1166" s="4"/>
      <c r="D1166" s="156"/>
      <c r="E1166" s="100" t="s">
        <v>1093</v>
      </c>
      <c r="F1166" s="101"/>
      <c r="G1166" s="101"/>
      <c r="H1166" s="101"/>
      <c r="I1166" s="101">
        <v>317169</v>
      </c>
      <c r="J1166" s="178"/>
    </row>
    <row r="1167" spans="1:10" ht="16.5" customHeight="1">
      <c r="A1167" s="99"/>
      <c r="B1167" s="3"/>
      <c r="C1167" s="4"/>
      <c r="D1167" s="156"/>
      <c r="E1167" s="100" t="s">
        <v>1095</v>
      </c>
      <c r="F1167" s="101"/>
      <c r="G1167" s="101"/>
      <c r="H1167" s="101"/>
      <c r="I1167" s="101">
        <v>243810.8</v>
      </c>
      <c r="J1167" s="178"/>
    </row>
    <row r="1168" spans="1:10" ht="16.5" customHeight="1">
      <c r="A1168" s="99"/>
      <c r="B1168" s="3"/>
      <c r="C1168" s="4"/>
      <c r="D1168" s="156"/>
      <c r="E1168" s="100" t="s">
        <v>1096</v>
      </c>
      <c r="F1168" s="101"/>
      <c r="G1168" s="101"/>
      <c r="H1168" s="101"/>
      <c r="I1168" s="101">
        <v>397749.39</v>
      </c>
      <c r="J1168" s="178"/>
    </row>
    <row r="1169" spans="1:10" ht="16.5" customHeight="1">
      <c r="A1169" s="99"/>
      <c r="B1169" s="3"/>
      <c r="C1169" s="4"/>
      <c r="D1169" s="156"/>
      <c r="E1169" s="100" t="s">
        <v>1097</v>
      </c>
      <c r="F1169" s="101"/>
      <c r="G1169" s="101"/>
      <c r="H1169" s="101"/>
      <c r="I1169" s="101">
        <v>39465.25</v>
      </c>
      <c r="J1169" s="178"/>
    </row>
    <row r="1170" spans="1:10" ht="16.5" customHeight="1">
      <c r="A1170" s="99"/>
      <c r="B1170" s="340"/>
      <c r="C1170" s="290"/>
      <c r="D1170" s="155" t="s">
        <v>253</v>
      </c>
      <c r="E1170" s="100" t="s">
        <v>254</v>
      </c>
      <c r="F1170" s="335" t="s">
        <v>1299</v>
      </c>
      <c r="G1170" s="335"/>
      <c r="H1170" s="101">
        <v>97900</v>
      </c>
      <c r="I1170" s="101">
        <v>48041.3</v>
      </c>
      <c r="J1170" s="178">
        <f aca="true" t="shared" si="18" ref="J1170:J1221">I1170/H1170%</f>
        <v>49.07180796731359</v>
      </c>
    </row>
    <row r="1171" spans="1:10" ht="16.5" customHeight="1">
      <c r="A1171" s="99"/>
      <c r="B1171" s="340"/>
      <c r="C1171" s="290"/>
      <c r="D1171" s="156"/>
      <c r="E1171" s="100" t="s">
        <v>1249</v>
      </c>
      <c r="F1171" s="335" t="s">
        <v>1299</v>
      </c>
      <c r="G1171" s="335"/>
      <c r="H1171" s="101">
        <v>97900</v>
      </c>
      <c r="I1171" s="101">
        <v>48041.3</v>
      </c>
      <c r="J1171" s="178">
        <f t="shared" si="18"/>
        <v>49.07180796731359</v>
      </c>
    </row>
    <row r="1172" spans="1:10" ht="16.5" customHeight="1">
      <c r="A1172" s="99"/>
      <c r="B1172" s="340"/>
      <c r="C1172" s="290"/>
      <c r="D1172" s="155" t="s">
        <v>256</v>
      </c>
      <c r="E1172" s="100" t="s">
        <v>257</v>
      </c>
      <c r="F1172" s="335" t="s">
        <v>1300</v>
      </c>
      <c r="G1172" s="335"/>
      <c r="H1172" s="101">
        <v>8161</v>
      </c>
      <c r="I1172" s="101">
        <v>8090</v>
      </c>
      <c r="J1172" s="178">
        <f t="shared" si="18"/>
        <v>99.13000857738022</v>
      </c>
    </row>
    <row r="1173" spans="1:10" ht="16.5" customHeight="1">
      <c r="A1173" s="99"/>
      <c r="B1173" s="340"/>
      <c r="C1173" s="290"/>
      <c r="D1173" s="156"/>
      <c r="E1173" s="100" t="s">
        <v>1249</v>
      </c>
      <c r="F1173" s="335" t="s">
        <v>1300</v>
      </c>
      <c r="G1173" s="335"/>
      <c r="H1173" s="101">
        <v>8161</v>
      </c>
      <c r="I1173" s="101">
        <v>8090</v>
      </c>
      <c r="J1173" s="178">
        <f t="shared" si="18"/>
        <v>99.13000857738022</v>
      </c>
    </row>
    <row r="1174" spans="1:10" ht="16.5" customHeight="1">
      <c r="A1174" s="99"/>
      <c r="B1174" s="340"/>
      <c r="C1174" s="290"/>
      <c r="D1174" s="155" t="s">
        <v>259</v>
      </c>
      <c r="E1174" s="100" t="s">
        <v>260</v>
      </c>
      <c r="F1174" s="335" t="s">
        <v>1301</v>
      </c>
      <c r="G1174" s="335"/>
      <c r="H1174" s="101">
        <v>15958</v>
      </c>
      <c r="I1174" s="101">
        <v>8816.16</v>
      </c>
      <c r="J1174" s="178">
        <f t="shared" si="18"/>
        <v>55.2460208046121</v>
      </c>
    </row>
    <row r="1175" spans="1:10" ht="16.5" customHeight="1">
      <c r="A1175" s="99"/>
      <c r="B1175" s="340"/>
      <c r="C1175" s="290"/>
      <c r="D1175" s="156"/>
      <c r="E1175" s="100" t="s">
        <v>1249</v>
      </c>
      <c r="F1175" s="335" t="s">
        <v>1301</v>
      </c>
      <c r="G1175" s="335"/>
      <c r="H1175" s="101">
        <v>15958</v>
      </c>
      <c r="I1175" s="101">
        <v>8816.16</v>
      </c>
      <c r="J1175" s="178">
        <f t="shared" si="18"/>
        <v>55.2460208046121</v>
      </c>
    </row>
    <row r="1176" spans="1:10" ht="16.5" customHeight="1">
      <c r="A1176" s="99"/>
      <c r="B1176" s="340"/>
      <c r="C1176" s="290"/>
      <c r="D1176" s="155" t="s">
        <v>262</v>
      </c>
      <c r="E1176" s="100" t="s">
        <v>263</v>
      </c>
      <c r="F1176" s="335" t="s">
        <v>1302</v>
      </c>
      <c r="G1176" s="335"/>
      <c r="H1176" s="101">
        <v>2485</v>
      </c>
      <c r="I1176" s="101">
        <v>1373.15</v>
      </c>
      <c r="J1176" s="178">
        <f t="shared" si="18"/>
        <v>55.25754527162978</v>
      </c>
    </row>
    <row r="1177" spans="1:10" ht="16.5" customHeight="1">
      <c r="A1177" s="99"/>
      <c r="B1177" s="340"/>
      <c r="C1177" s="290"/>
      <c r="D1177" s="156"/>
      <c r="E1177" s="100" t="s">
        <v>1249</v>
      </c>
      <c r="F1177" s="335" t="s">
        <v>1302</v>
      </c>
      <c r="G1177" s="335"/>
      <c r="H1177" s="101">
        <v>2485</v>
      </c>
      <c r="I1177" s="101">
        <v>1373.15</v>
      </c>
      <c r="J1177" s="178">
        <f t="shared" si="18"/>
        <v>55.25754527162978</v>
      </c>
    </row>
    <row r="1178" spans="1:10" ht="16.5" customHeight="1">
      <c r="A1178" s="99"/>
      <c r="B1178" s="340"/>
      <c r="C1178" s="290"/>
      <c r="D1178" s="155" t="s">
        <v>237</v>
      </c>
      <c r="E1178" s="100" t="s">
        <v>229</v>
      </c>
      <c r="F1178" s="335" t="s">
        <v>1303</v>
      </c>
      <c r="G1178" s="335"/>
      <c r="H1178" s="101">
        <v>12050</v>
      </c>
      <c r="I1178" s="101">
        <v>3252.1</v>
      </c>
      <c r="J1178" s="178">
        <f t="shared" si="18"/>
        <v>26.98838174273859</v>
      </c>
    </row>
    <row r="1179" spans="1:10" ht="16.5" customHeight="1">
      <c r="A1179" s="99"/>
      <c r="B1179" s="340"/>
      <c r="C1179" s="290"/>
      <c r="D1179" s="156"/>
      <c r="E1179" s="100" t="s">
        <v>1249</v>
      </c>
      <c r="F1179" s="335" t="s">
        <v>1303</v>
      </c>
      <c r="G1179" s="335"/>
      <c r="H1179" s="101">
        <v>12050</v>
      </c>
      <c r="I1179" s="101">
        <v>3252.1</v>
      </c>
      <c r="J1179" s="178">
        <f t="shared" si="18"/>
        <v>26.98838174273859</v>
      </c>
    </row>
    <row r="1180" spans="1:10" ht="16.5" customHeight="1">
      <c r="A1180" s="99"/>
      <c r="B1180" s="340"/>
      <c r="C1180" s="290"/>
      <c r="D1180" s="155" t="s">
        <v>449</v>
      </c>
      <c r="E1180" s="100" t="s">
        <v>450</v>
      </c>
      <c r="F1180" s="335" t="s">
        <v>342</v>
      </c>
      <c r="G1180" s="335"/>
      <c r="H1180" s="101">
        <v>5000</v>
      </c>
      <c r="I1180" s="101">
        <v>0</v>
      </c>
      <c r="J1180" s="178">
        <f t="shared" si="18"/>
        <v>0</v>
      </c>
    </row>
    <row r="1181" spans="1:10" ht="16.5" customHeight="1">
      <c r="A1181" s="99"/>
      <c r="B1181" s="340"/>
      <c r="C1181" s="290"/>
      <c r="D1181" s="156"/>
      <c r="E1181" s="100" t="s">
        <v>1249</v>
      </c>
      <c r="F1181" s="335" t="s">
        <v>342</v>
      </c>
      <c r="G1181" s="335"/>
      <c r="H1181" s="101">
        <v>5000</v>
      </c>
      <c r="I1181" s="101">
        <v>0</v>
      </c>
      <c r="J1181" s="178">
        <f t="shared" si="18"/>
        <v>0</v>
      </c>
    </row>
    <row r="1182" spans="1:10" ht="16.5" customHeight="1">
      <c r="A1182" s="99"/>
      <c r="B1182" s="340"/>
      <c r="C1182" s="290"/>
      <c r="D1182" s="155" t="s">
        <v>267</v>
      </c>
      <c r="E1182" s="100" t="s">
        <v>268</v>
      </c>
      <c r="F1182" s="335" t="s">
        <v>1304</v>
      </c>
      <c r="G1182" s="335"/>
      <c r="H1182" s="101">
        <v>180</v>
      </c>
      <c r="I1182" s="101">
        <v>120</v>
      </c>
      <c r="J1182" s="178">
        <f t="shared" si="18"/>
        <v>66.66666666666667</v>
      </c>
    </row>
    <row r="1183" spans="1:10" ht="16.5" customHeight="1">
      <c r="A1183" s="99"/>
      <c r="B1183" s="340"/>
      <c r="C1183" s="290"/>
      <c r="D1183" s="156"/>
      <c r="E1183" s="100" t="s">
        <v>1249</v>
      </c>
      <c r="F1183" s="335" t="s">
        <v>1304</v>
      </c>
      <c r="G1183" s="335"/>
      <c r="H1183" s="101">
        <v>180</v>
      </c>
      <c r="I1183" s="101">
        <v>120</v>
      </c>
      <c r="J1183" s="178">
        <f t="shared" si="18"/>
        <v>66.66666666666667</v>
      </c>
    </row>
    <row r="1184" spans="1:10" ht="16.5" customHeight="1">
      <c r="A1184" s="99"/>
      <c r="B1184" s="340"/>
      <c r="C1184" s="290"/>
      <c r="D1184" s="155" t="s">
        <v>242</v>
      </c>
      <c r="E1184" s="100" t="s">
        <v>243</v>
      </c>
      <c r="F1184" s="335" t="s">
        <v>1305</v>
      </c>
      <c r="G1184" s="335"/>
      <c r="H1184" s="101">
        <v>19235</v>
      </c>
      <c r="I1184" s="101">
        <v>6888.88</v>
      </c>
      <c r="J1184" s="178">
        <f t="shared" si="18"/>
        <v>35.81429685469197</v>
      </c>
    </row>
    <row r="1185" spans="1:10" ht="15">
      <c r="A1185" s="183"/>
      <c r="B1185" s="291"/>
      <c r="C1185" s="292"/>
      <c r="D1185" s="50"/>
      <c r="E1185" s="53" t="s">
        <v>1249</v>
      </c>
      <c r="F1185" s="293" t="s">
        <v>1305</v>
      </c>
      <c r="G1185" s="293"/>
      <c r="H1185" s="110">
        <v>19235</v>
      </c>
      <c r="I1185" s="110">
        <v>6888.88</v>
      </c>
      <c r="J1185" s="191">
        <f t="shared" si="18"/>
        <v>35.81429685469197</v>
      </c>
    </row>
    <row r="1186" spans="1:10" ht="33" customHeight="1">
      <c r="A1186" s="185"/>
      <c r="B1186" s="326"/>
      <c r="C1186" s="287"/>
      <c r="D1186" s="166" t="s">
        <v>522</v>
      </c>
      <c r="E1186" s="115" t="s">
        <v>523</v>
      </c>
      <c r="F1186" s="348" t="s">
        <v>1306</v>
      </c>
      <c r="G1186" s="348"/>
      <c r="H1186" s="116">
        <v>2100</v>
      </c>
      <c r="I1186" s="116">
        <v>620.01</v>
      </c>
      <c r="J1186" s="189">
        <f t="shared" si="18"/>
        <v>29.524285714285714</v>
      </c>
    </row>
    <row r="1187" spans="1:10" ht="15">
      <c r="A1187" s="99"/>
      <c r="B1187" s="340"/>
      <c r="C1187" s="290"/>
      <c r="D1187" s="156"/>
      <c r="E1187" s="100" t="s">
        <v>1249</v>
      </c>
      <c r="F1187" s="335" t="s">
        <v>1306</v>
      </c>
      <c r="G1187" s="335"/>
      <c r="H1187" s="101">
        <v>2100</v>
      </c>
      <c r="I1187" s="101">
        <v>620.01</v>
      </c>
      <c r="J1187" s="178">
        <f t="shared" si="18"/>
        <v>29.524285714285714</v>
      </c>
    </row>
    <row r="1188" spans="1:10" ht="15">
      <c r="A1188" s="99"/>
      <c r="B1188" s="340"/>
      <c r="C1188" s="290"/>
      <c r="D1188" s="155" t="s">
        <v>346</v>
      </c>
      <c r="E1188" s="100" t="s">
        <v>347</v>
      </c>
      <c r="F1188" s="335" t="s">
        <v>1307</v>
      </c>
      <c r="G1188" s="335"/>
      <c r="H1188" s="101">
        <v>600</v>
      </c>
      <c r="I1188" s="101">
        <v>38.1</v>
      </c>
      <c r="J1188" s="178">
        <f t="shared" si="18"/>
        <v>6.3500000000000005</v>
      </c>
    </row>
    <row r="1189" spans="1:10" ht="15">
      <c r="A1189" s="99"/>
      <c r="B1189" s="340"/>
      <c r="C1189" s="290"/>
      <c r="D1189" s="156"/>
      <c r="E1189" s="100" t="s">
        <v>1249</v>
      </c>
      <c r="F1189" s="335" t="s">
        <v>1307</v>
      </c>
      <c r="G1189" s="335"/>
      <c r="H1189" s="101">
        <v>600</v>
      </c>
      <c r="I1189" s="101">
        <v>38.1</v>
      </c>
      <c r="J1189" s="178">
        <f t="shared" si="18"/>
        <v>6.3500000000000005</v>
      </c>
    </row>
    <row r="1190" spans="1:10" ht="16.5" customHeight="1">
      <c r="A1190" s="99"/>
      <c r="B1190" s="340"/>
      <c r="C1190" s="290"/>
      <c r="D1190" s="155" t="s">
        <v>217</v>
      </c>
      <c r="E1190" s="100" t="s">
        <v>218</v>
      </c>
      <c r="F1190" s="335" t="s">
        <v>241</v>
      </c>
      <c r="G1190" s="335"/>
      <c r="H1190" s="101">
        <v>1000</v>
      </c>
      <c r="I1190" s="101">
        <v>0</v>
      </c>
      <c r="J1190" s="178">
        <f t="shared" si="18"/>
        <v>0</v>
      </c>
    </row>
    <row r="1191" spans="1:10" ht="16.5" customHeight="1">
      <c r="A1191" s="99"/>
      <c r="B1191" s="340"/>
      <c r="C1191" s="290"/>
      <c r="D1191" s="156"/>
      <c r="E1191" s="100" t="s">
        <v>1249</v>
      </c>
      <c r="F1191" s="335" t="s">
        <v>241</v>
      </c>
      <c r="G1191" s="335"/>
      <c r="H1191" s="101">
        <v>1000</v>
      </c>
      <c r="I1191" s="101">
        <v>0</v>
      </c>
      <c r="J1191" s="178">
        <f t="shared" si="18"/>
        <v>0</v>
      </c>
    </row>
    <row r="1192" spans="1:10" ht="16.5" customHeight="1">
      <c r="A1192" s="99"/>
      <c r="B1192" s="340"/>
      <c r="C1192" s="290"/>
      <c r="D1192" s="155" t="s">
        <v>272</v>
      </c>
      <c r="E1192" s="100" t="s">
        <v>273</v>
      </c>
      <c r="F1192" s="335" t="s">
        <v>1308</v>
      </c>
      <c r="G1192" s="335"/>
      <c r="H1192" s="101">
        <v>4376</v>
      </c>
      <c r="I1192" s="101">
        <v>4376</v>
      </c>
      <c r="J1192" s="178">
        <f t="shared" si="18"/>
        <v>100</v>
      </c>
    </row>
    <row r="1193" spans="1:10" ht="16.5" customHeight="1">
      <c r="A1193" s="99"/>
      <c r="B1193" s="340"/>
      <c r="C1193" s="290"/>
      <c r="D1193" s="156"/>
      <c r="E1193" s="100" t="s">
        <v>1249</v>
      </c>
      <c r="F1193" s="335" t="s">
        <v>1308</v>
      </c>
      <c r="G1193" s="335"/>
      <c r="H1193" s="101">
        <v>4376</v>
      </c>
      <c r="I1193" s="101">
        <v>4376</v>
      </c>
      <c r="J1193" s="178">
        <f t="shared" si="18"/>
        <v>100</v>
      </c>
    </row>
    <row r="1194" spans="1:10" ht="19.5" customHeight="1">
      <c r="A1194" s="99"/>
      <c r="B1194" s="340"/>
      <c r="C1194" s="290"/>
      <c r="D1194" s="155" t="s">
        <v>525</v>
      </c>
      <c r="E1194" s="100" t="s">
        <v>526</v>
      </c>
      <c r="F1194" s="335" t="s">
        <v>241</v>
      </c>
      <c r="G1194" s="335"/>
      <c r="H1194" s="101">
        <v>1000</v>
      </c>
      <c r="I1194" s="101">
        <v>0</v>
      </c>
      <c r="J1194" s="178">
        <f t="shared" si="18"/>
        <v>0</v>
      </c>
    </row>
    <row r="1195" spans="1:10" ht="16.5" customHeight="1">
      <c r="A1195" s="99"/>
      <c r="B1195" s="288"/>
      <c r="C1195" s="289"/>
      <c r="D1195" s="156"/>
      <c r="E1195" s="100" t="s">
        <v>1249</v>
      </c>
      <c r="F1195" s="335" t="s">
        <v>241</v>
      </c>
      <c r="G1195" s="335"/>
      <c r="H1195" s="101">
        <v>1000</v>
      </c>
      <c r="I1195" s="101">
        <v>0</v>
      </c>
      <c r="J1195" s="178">
        <f t="shared" si="18"/>
        <v>0</v>
      </c>
    </row>
    <row r="1196" spans="1:10" ht="30" customHeight="1">
      <c r="A1196" s="99"/>
      <c r="B1196" s="294" t="s">
        <v>1309</v>
      </c>
      <c r="C1196" s="295"/>
      <c r="D1196" s="152"/>
      <c r="E1196" s="153" t="s">
        <v>1310</v>
      </c>
      <c r="F1196" s="296" t="s">
        <v>1311</v>
      </c>
      <c r="G1196" s="296"/>
      <c r="H1196" s="154">
        <f>H1197</f>
        <v>46700</v>
      </c>
      <c r="I1196" s="154">
        <f>I1197</f>
        <v>28304.629999999997</v>
      </c>
      <c r="J1196" s="179">
        <f t="shared" si="18"/>
        <v>60.60948608137044</v>
      </c>
    </row>
    <row r="1197" spans="1:10" ht="16.5" customHeight="1">
      <c r="A1197" s="99"/>
      <c r="B1197" s="342"/>
      <c r="C1197" s="297"/>
      <c r="D1197" s="155" t="s">
        <v>1312</v>
      </c>
      <c r="E1197" s="100" t="s">
        <v>1313</v>
      </c>
      <c r="F1197" s="335" t="s">
        <v>1311</v>
      </c>
      <c r="G1197" s="335"/>
      <c r="H1197" s="101">
        <v>46700</v>
      </c>
      <c r="I1197" s="101">
        <f>I1198+I1200</f>
        <v>28304.629999999997</v>
      </c>
      <c r="J1197" s="178">
        <f t="shared" si="18"/>
        <v>60.60948608137044</v>
      </c>
    </row>
    <row r="1198" spans="1:10" ht="16.5" customHeight="1">
      <c r="A1198" s="99"/>
      <c r="B1198" s="340"/>
      <c r="C1198" s="290"/>
      <c r="D1198" s="156"/>
      <c r="E1198" s="100" t="s">
        <v>1314</v>
      </c>
      <c r="F1198" s="335" t="s">
        <v>1315</v>
      </c>
      <c r="G1198" s="335"/>
      <c r="H1198" s="101">
        <v>28700</v>
      </c>
      <c r="I1198" s="101">
        <v>16304.63</v>
      </c>
      <c r="J1198" s="178">
        <f t="shared" si="18"/>
        <v>56.810557491289195</v>
      </c>
    </row>
    <row r="1199" spans="1:10" ht="16.5" customHeight="1">
      <c r="A1199" s="99"/>
      <c r="B1199" s="10"/>
      <c r="C1199" s="11"/>
      <c r="D1199" s="156"/>
      <c r="E1199" s="201" t="s">
        <v>1577</v>
      </c>
      <c r="F1199" s="202"/>
      <c r="G1199" s="202"/>
      <c r="H1199" s="202">
        <v>18000</v>
      </c>
      <c r="I1199" s="202">
        <v>12000</v>
      </c>
      <c r="J1199" s="162">
        <f t="shared" si="18"/>
        <v>66.66666666666667</v>
      </c>
    </row>
    <row r="1200" spans="1:10" ht="17.25" customHeight="1">
      <c r="A1200" s="99"/>
      <c r="B1200" s="288"/>
      <c r="C1200" s="289"/>
      <c r="D1200" s="156"/>
      <c r="E1200" s="100" t="s">
        <v>1099</v>
      </c>
      <c r="F1200" s="335" t="s">
        <v>1354</v>
      </c>
      <c r="G1200" s="335"/>
      <c r="H1200" s="101">
        <v>18000</v>
      </c>
      <c r="I1200" s="101">
        <v>12000</v>
      </c>
      <c r="J1200" s="178">
        <f t="shared" si="18"/>
        <v>66.66666666666667</v>
      </c>
    </row>
    <row r="1201" spans="1:10" ht="15">
      <c r="A1201" s="99"/>
      <c r="B1201" s="294" t="s">
        <v>1355</v>
      </c>
      <c r="C1201" s="295"/>
      <c r="D1201" s="152"/>
      <c r="E1201" s="153" t="s">
        <v>1356</v>
      </c>
      <c r="F1201" s="296" t="s">
        <v>1357</v>
      </c>
      <c r="G1201" s="296"/>
      <c r="H1201" s="154">
        <f>H1202+H1217</f>
        <v>1381700</v>
      </c>
      <c r="I1201" s="154">
        <f>I1202+I1217</f>
        <v>689241.1599999999</v>
      </c>
      <c r="J1201" s="179">
        <f t="shared" si="18"/>
        <v>49.88356083086053</v>
      </c>
    </row>
    <row r="1202" spans="1:10" ht="16.5" customHeight="1">
      <c r="A1202" s="99"/>
      <c r="B1202" s="342"/>
      <c r="C1202" s="297"/>
      <c r="D1202" s="155" t="s">
        <v>1296</v>
      </c>
      <c r="E1202" s="100" t="s">
        <v>1297</v>
      </c>
      <c r="F1202" s="335" t="s">
        <v>1357</v>
      </c>
      <c r="G1202" s="335"/>
      <c r="H1202" s="101">
        <v>1335414.61</v>
      </c>
      <c r="I1202" s="101">
        <f>I1203+I1213</f>
        <v>674891.7</v>
      </c>
      <c r="J1202" s="178">
        <f t="shared" si="18"/>
        <v>50.537989845715394</v>
      </c>
    </row>
    <row r="1203" spans="1:10" ht="16.5" customHeight="1">
      <c r="A1203" s="99"/>
      <c r="B1203" s="340"/>
      <c r="C1203" s="290"/>
      <c r="D1203" s="156"/>
      <c r="E1203" s="100" t="s">
        <v>1358</v>
      </c>
      <c r="F1203" s="335" t="s">
        <v>1359</v>
      </c>
      <c r="G1203" s="335"/>
      <c r="H1203" s="101">
        <v>683414.61</v>
      </c>
      <c r="I1203" s="101">
        <v>342661.34</v>
      </c>
      <c r="J1203" s="178">
        <f t="shared" si="18"/>
        <v>50.13959827402578</v>
      </c>
    </row>
    <row r="1204" spans="1:10" ht="16.5" customHeight="1">
      <c r="A1204" s="99"/>
      <c r="B1204" s="10"/>
      <c r="C1204" s="112"/>
      <c r="D1204" s="156"/>
      <c r="E1204" s="100" t="s">
        <v>1104</v>
      </c>
      <c r="F1204" s="101"/>
      <c r="G1204" s="101"/>
      <c r="H1204" s="101"/>
      <c r="I1204" s="101">
        <v>164746.83</v>
      </c>
      <c r="J1204" s="178"/>
    </row>
    <row r="1205" spans="1:10" ht="16.5" customHeight="1">
      <c r="A1205" s="99"/>
      <c r="B1205" s="10"/>
      <c r="C1205" s="112"/>
      <c r="D1205" s="156"/>
      <c r="E1205" s="100" t="s">
        <v>1105</v>
      </c>
      <c r="F1205" s="101"/>
      <c r="G1205" s="101"/>
      <c r="H1205" s="101"/>
      <c r="I1205" s="101">
        <v>20572.8</v>
      </c>
      <c r="J1205" s="178"/>
    </row>
    <row r="1206" spans="1:10" ht="16.5" customHeight="1">
      <c r="A1206" s="99"/>
      <c r="B1206" s="10"/>
      <c r="C1206" s="112"/>
      <c r="D1206" s="156"/>
      <c r="E1206" s="100" t="s">
        <v>1106</v>
      </c>
      <c r="F1206" s="101"/>
      <c r="G1206" s="101"/>
      <c r="H1206" s="101"/>
      <c r="I1206" s="101">
        <v>73127.76</v>
      </c>
      <c r="J1206" s="178"/>
    </row>
    <row r="1207" spans="1:10" ht="16.5" customHeight="1">
      <c r="A1207" s="99"/>
      <c r="B1207" s="10"/>
      <c r="C1207" s="112"/>
      <c r="D1207" s="156"/>
      <c r="E1207" s="100" t="s">
        <v>1107</v>
      </c>
      <c r="F1207" s="101"/>
      <c r="G1207" s="101"/>
      <c r="H1207" s="101"/>
      <c r="I1207" s="101">
        <v>57118.9</v>
      </c>
      <c r="J1207" s="178"/>
    </row>
    <row r="1208" spans="1:10" ht="16.5" customHeight="1">
      <c r="A1208" s="99"/>
      <c r="B1208" s="10"/>
      <c r="C1208" s="112"/>
      <c r="D1208" s="156"/>
      <c r="E1208" s="100" t="s">
        <v>1108</v>
      </c>
      <c r="F1208" s="101"/>
      <c r="G1208" s="101"/>
      <c r="H1208" s="101"/>
      <c r="I1208" s="101">
        <v>6789.6</v>
      </c>
      <c r="J1208" s="178"/>
    </row>
    <row r="1209" spans="1:10" ht="16.5" customHeight="1">
      <c r="A1209" s="99"/>
      <c r="B1209" s="10"/>
      <c r="C1209" s="112"/>
      <c r="D1209" s="156"/>
      <c r="E1209" s="100" t="s">
        <v>1112</v>
      </c>
      <c r="F1209" s="101"/>
      <c r="G1209" s="101"/>
      <c r="H1209" s="101"/>
      <c r="I1209" s="101">
        <v>1809</v>
      </c>
      <c r="J1209" s="178"/>
    </row>
    <row r="1210" spans="1:10" ht="16.5" customHeight="1">
      <c r="A1210" s="99"/>
      <c r="B1210" s="10"/>
      <c r="C1210" s="112"/>
      <c r="D1210" s="156"/>
      <c r="E1210" s="100" t="s">
        <v>1109</v>
      </c>
      <c r="F1210" s="101"/>
      <c r="G1210" s="101"/>
      <c r="H1210" s="101"/>
      <c r="I1210" s="101">
        <v>2329.22</v>
      </c>
      <c r="J1210" s="178"/>
    </row>
    <row r="1211" spans="1:10" ht="16.5" customHeight="1">
      <c r="A1211" s="99"/>
      <c r="B1211" s="10"/>
      <c r="C1211" s="112"/>
      <c r="D1211" s="156"/>
      <c r="E1211" s="100" t="s">
        <v>1110</v>
      </c>
      <c r="F1211" s="101"/>
      <c r="G1211" s="101"/>
      <c r="H1211" s="101"/>
      <c r="I1211" s="101">
        <v>13269.73</v>
      </c>
      <c r="J1211" s="178"/>
    </row>
    <row r="1212" spans="1:10" ht="16.5" customHeight="1">
      <c r="A1212" s="99"/>
      <c r="B1212" s="10"/>
      <c r="C1212" s="112"/>
      <c r="D1212" s="156"/>
      <c r="E1212" s="100" t="s">
        <v>1111</v>
      </c>
      <c r="F1212" s="101"/>
      <c r="G1212" s="101"/>
      <c r="H1212" s="101"/>
      <c r="I1212" s="101">
        <v>2897.5</v>
      </c>
      <c r="J1212" s="178"/>
    </row>
    <row r="1213" spans="1:10" ht="33" customHeight="1">
      <c r="A1213" s="183"/>
      <c r="B1213" s="291"/>
      <c r="C1213" s="220"/>
      <c r="D1213" s="109"/>
      <c r="E1213" s="53" t="s">
        <v>1103</v>
      </c>
      <c r="F1213" s="293" t="s">
        <v>1360</v>
      </c>
      <c r="G1213" s="293"/>
      <c r="H1213" s="110">
        <v>652000</v>
      </c>
      <c r="I1213" s="110">
        <v>332230.36</v>
      </c>
      <c r="J1213" s="191">
        <f t="shared" si="18"/>
        <v>50.95557668711656</v>
      </c>
    </row>
    <row r="1214" spans="1:10" ht="16.5" customHeight="1">
      <c r="A1214" s="185"/>
      <c r="B1214" s="195"/>
      <c r="C1214" s="300"/>
      <c r="D1214" s="60"/>
      <c r="E1214" s="115" t="s">
        <v>1100</v>
      </c>
      <c r="F1214" s="116"/>
      <c r="G1214" s="116"/>
      <c r="H1214" s="116"/>
      <c r="I1214" s="116">
        <v>308243.36</v>
      </c>
      <c r="J1214" s="189"/>
    </row>
    <row r="1215" spans="1:10" ht="16.5" customHeight="1">
      <c r="A1215" s="99"/>
      <c r="B1215" s="18"/>
      <c r="C1215" s="19"/>
      <c r="D1215" s="79"/>
      <c r="E1215" s="100" t="s">
        <v>1101</v>
      </c>
      <c r="F1215" s="101"/>
      <c r="G1215" s="101"/>
      <c r="H1215" s="101"/>
      <c r="I1215" s="101">
        <v>10561</v>
      </c>
      <c r="J1215" s="178"/>
    </row>
    <row r="1216" spans="1:10" ht="16.5" customHeight="1">
      <c r="A1216" s="99"/>
      <c r="B1216" s="18"/>
      <c r="C1216" s="19"/>
      <c r="D1216" s="79"/>
      <c r="E1216" s="100" t="s">
        <v>1102</v>
      </c>
      <c r="F1216" s="101"/>
      <c r="G1216" s="101"/>
      <c r="H1216" s="101"/>
      <c r="I1216" s="101">
        <v>13426</v>
      </c>
      <c r="J1216" s="178"/>
    </row>
    <row r="1217" spans="1:10" ht="16.5" customHeight="1">
      <c r="A1217" s="99"/>
      <c r="B1217" s="18"/>
      <c r="C1217" s="19"/>
      <c r="D1217" s="24">
        <v>3119</v>
      </c>
      <c r="E1217" s="20" t="s">
        <v>1297</v>
      </c>
      <c r="F1217" s="101"/>
      <c r="G1217" s="101"/>
      <c r="H1217" s="101">
        <v>46285.39</v>
      </c>
      <c r="I1217" s="101">
        <v>14349.46</v>
      </c>
      <c r="J1217" s="178">
        <f t="shared" si="18"/>
        <v>31.002136959416347</v>
      </c>
    </row>
    <row r="1218" spans="1:10" ht="18.75" customHeight="1">
      <c r="A1218" s="99"/>
      <c r="B1218" s="16"/>
      <c r="C1218" s="17"/>
      <c r="D1218" s="25"/>
      <c r="E1218" s="100" t="s">
        <v>722</v>
      </c>
      <c r="F1218" s="101"/>
      <c r="G1218" s="101"/>
      <c r="H1218" s="101">
        <v>46285.39</v>
      </c>
      <c r="I1218" s="101">
        <v>14349.46</v>
      </c>
      <c r="J1218" s="178">
        <f t="shared" si="18"/>
        <v>31.002136959416347</v>
      </c>
    </row>
    <row r="1219" spans="1:10" ht="16.5" customHeight="1">
      <c r="A1219" s="99"/>
      <c r="B1219" s="294" t="s">
        <v>1361</v>
      </c>
      <c r="C1219" s="295"/>
      <c r="D1219" s="152"/>
      <c r="E1219" s="153" t="s">
        <v>1362</v>
      </c>
      <c r="F1219" s="296" t="s">
        <v>1363</v>
      </c>
      <c r="G1219" s="296"/>
      <c r="H1219" s="154">
        <v>735000</v>
      </c>
      <c r="I1219" s="154">
        <f>I1220</f>
        <v>374992.6</v>
      </c>
      <c r="J1219" s="179">
        <f t="shared" si="18"/>
        <v>51.019401360544215</v>
      </c>
    </row>
    <row r="1220" spans="1:10" ht="16.5" customHeight="1">
      <c r="A1220" s="99"/>
      <c r="B1220" s="342"/>
      <c r="C1220" s="297"/>
      <c r="D1220" s="155" t="s">
        <v>1296</v>
      </c>
      <c r="E1220" s="100" t="s">
        <v>1297</v>
      </c>
      <c r="F1220" s="335" t="s">
        <v>1363</v>
      </c>
      <c r="G1220" s="335"/>
      <c r="H1220" s="101">
        <v>735000</v>
      </c>
      <c r="I1220" s="101">
        <v>374992.6</v>
      </c>
      <c r="J1220" s="178">
        <f t="shared" si="18"/>
        <v>51.019401360544215</v>
      </c>
    </row>
    <row r="1221" spans="1:10" ht="16.5" customHeight="1">
      <c r="A1221" s="99"/>
      <c r="B1221" s="336"/>
      <c r="C1221" s="289"/>
      <c r="D1221" s="156"/>
      <c r="E1221" s="100" t="s">
        <v>1364</v>
      </c>
      <c r="F1221" s="335" t="s">
        <v>1363</v>
      </c>
      <c r="G1221" s="335"/>
      <c r="H1221" s="101">
        <v>735000</v>
      </c>
      <c r="I1221" s="101">
        <v>374992.6</v>
      </c>
      <c r="J1221" s="178">
        <f t="shared" si="18"/>
        <v>51.019401360544215</v>
      </c>
    </row>
    <row r="1222" spans="1:10" ht="16.5" customHeight="1">
      <c r="A1222" s="99"/>
      <c r="B1222" s="18"/>
      <c r="C1222" s="17"/>
      <c r="D1222" s="156"/>
      <c r="E1222" s="100" t="s">
        <v>1113</v>
      </c>
      <c r="F1222" s="101"/>
      <c r="G1222" s="101"/>
      <c r="H1222" s="101"/>
      <c r="I1222" s="101">
        <v>197331.88</v>
      </c>
      <c r="J1222" s="178"/>
    </row>
    <row r="1223" spans="1:10" ht="16.5" customHeight="1">
      <c r="A1223" s="99"/>
      <c r="B1223" s="18"/>
      <c r="C1223" s="17"/>
      <c r="D1223" s="156"/>
      <c r="E1223" s="100" t="s">
        <v>1114</v>
      </c>
      <c r="F1223" s="101"/>
      <c r="G1223" s="101"/>
      <c r="H1223" s="101"/>
      <c r="I1223" s="101">
        <v>79169.3</v>
      </c>
      <c r="J1223" s="178"/>
    </row>
    <row r="1224" spans="1:10" ht="16.5" customHeight="1">
      <c r="A1224" s="99"/>
      <c r="B1224" s="18"/>
      <c r="C1224" s="17"/>
      <c r="D1224" s="156"/>
      <c r="E1224" s="100" t="s">
        <v>1115</v>
      </c>
      <c r="F1224" s="101"/>
      <c r="G1224" s="101"/>
      <c r="H1224" s="101"/>
      <c r="I1224" s="101">
        <v>81894.49</v>
      </c>
      <c r="J1224" s="178"/>
    </row>
    <row r="1225" spans="1:10" ht="16.5" customHeight="1">
      <c r="A1225" s="99"/>
      <c r="B1225" s="18"/>
      <c r="C1225" s="17"/>
      <c r="D1225" s="156"/>
      <c r="E1225" s="100" t="s">
        <v>1116</v>
      </c>
      <c r="F1225" s="101"/>
      <c r="G1225" s="101"/>
      <c r="H1225" s="101"/>
      <c r="I1225" s="101">
        <v>6896.01</v>
      </c>
      <c r="J1225" s="178"/>
    </row>
    <row r="1226" spans="1:10" ht="16.5" customHeight="1">
      <c r="A1226" s="99"/>
      <c r="B1226" s="18"/>
      <c r="C1226" s="17"/>
      <c r="D1226" s="156"/>
      <c r="E1226" s="100" t="s">
        <v>1117</v>
      </c>
      <c r="F1226" s="101"/>
      <c r="G1226" s="101"/>
      <c r="H1226" s="101"/>
      <c r="I1226" s="101">
        <v>9700.92</v>
      </c>
      <c r="J1226" s="178"/>
    </row>
    <row r="1227" spans="1:10" ht="16.5" customHeight="1">
      <c r="A1227" s="99"/>
      <c r="B1227" s="294" t="s">
        <v>1365</v>
      </c>
      <c r="C1227" s="295"/>
      <c r="D1227" s="152"/>
      <c r="E1227" s="153" t="s">
        <v>1366</v>
      </c>
      <c r="F1227" s="296" t="s">
        <v>1367</v>
      </c>
      <c r="G1227" s="296"/>
      <c r="H1227" s="154">
        <v>305000</v>
      </c>
      <c r="I1227" s="154">
        <f>I1228</f>
        <v>175589.48</v>
      </c>
      <c r="J1227" s="179">
        <f aca="true" t="shared" si="19" ref="J1227:J1288">I1227/H1227%</f>
        <v>57.57032131147541</v>
      </c>
    </row>
    <row r="1228" spans="1:10" ht="16.5" customHeight="1">
      <c r="A1228" s="99"/>
      <c r="B1228" s="342"/>
      <c r="C1228" s="297"/>
      <c r="D1228" s="155" t="s">
        <v>1296</v>
      </c>
      <c r="E1228" s="100" t="s">
        <v>1297</v>
      </c>
      <c r="F1228" s="335" t="s">
        <v>1367</v>
      </c>
      <c r="G1228" s="335"/>
      <c r="H1228" s="101">
        <v>305000</v>
      </c>
      <c r="I1228" s="101">
        <v>175589.48</v>
      </c>
      <c r="J1228" s="178">
        <f t="shared" si="19"/>
        <v>57.57032131147541</v>
      </c>
    </row>
    <row r="1229" spans="1:10" ht="35.25" customHeight="1">
      <c r="A1229" s="99"/>
      <c r="B1229" s="288"/>
      <c r="C1229" s="289"/>
      <c r="D1229" s="156"/>
      <c r="E1229" s="100" t="s">
        <v>1118</v>
      </c>
      <c r="F1229" s="335" t="s">
        <v>1367</v>
      </c>
      <c r="G1229" s="335"/>
      <c r="H1229" s="101">
        <v>305000</v>
      </c>
      <c r="I1229" s="101">
        <v>175589.48</v>
      </c>
      <c r="J1229" s="178">
        <f t="shared" si="19"/>
        <v>57.57032131147541</v>
      </c>
    </row>
    <row r="1230" spans="1:10" ht="16.5" customHeight="1">
      <c r="A1230" s="99"/>
      <c r="B1230" s="294" t="s">
        <v>1368</v>
      </c>
      <c r="C1230" s="295"/>
      <c r="D1230" s="152"/>
      <c r="E1230" s="153" t="s">
        <v>1369</v>
      </c>
      <c r="F1230" s="296" t="s">
        <v>1370</v>
      </c>
      <c r="G1230" s="296"/>
      <c r="H1230" s="154">
        <f>H1231+H1235+H1237+H1239+H1242+H1245+H1247+H1249+H1252+H1254+H1256+H1259+H1261+H1263+H1266+H1268+H1271+H1273+H1275+H1278+H1280+H1283+H1286+H1288+H1290+H1293+H1296</f>
        <v>1275109.88</v>
      </c>
      <c r="I1230" s="154">
        <f>I1231+I1235+I1237+I1239+I1242+I1245+I1247+I1249+I1252+I1254+I1256+I1259+I1261+I1263+I1266+I1268+I1271+I1273+I1275+I1278+I1280+I1283+I1286+I1288+I1290+I1293+I1296</f>
        <v>686733.5799999998</v>
      </c>
      <c r="J1230" s="179">
        <f t="shared" si="19"/>
        <v>53.85681585339138</v>
      </c>
    </row>
    <row r="1231" spans="1:10" ht="16.5" customHeight="1">
      <c r="A1231" s="99"/>
      <c r="B1231" s="342"/>
      <c r="C1231" s="297"/>
      <c r="D1231" s="155" t="s">
        <v>253</v>
      </c>
      <c r="E1231" s="100" t="s">
        <v>254</v>
      </c>
      <c r="F1231" s="335" t="s">
        <v>1371</v>
      </c>
      <c r="G1231" s="335"/>
      <c r="H1231" s="101">
        <v>625552</v>
      </c>
      <c r="I1231" s="101">
        <f>I1232+I1233+I1234</f>
        <v>335537.45999999996</v>
      </c>
      <c r="J1231" s="178">
        <f t="shared" si="19"/>
        <v>53.638619970841745</v>
      </c>
    </row>
    <row r="1232" spans="1:10" ht="16.5" customHeight="1">
      <c r="A1232" s="99"/>
      <c r="B1232" s="340"/>
      <c r="C1232" s="290"/>
      <c r="D1232" s="156"/>
      <c r="E1232" s="100" t="s">
        <v>1358</v>
      </c>
      <c r="F1232" s="335" t="s">
        <v>1372</v>
      </c>
      <c r="G1232" s="335"/>
      <c r="H1232" s="101">
        <v>290000</v>
      </c>
      <c r="I1232" s="101">
        <v>166763.78</v>
      </c>
      <c r="J1232" s="178">
        <f t="shared" si="19"/>
        <v>57.50475172413793</v>
      </c>
    </row>
    <row r="1233" spans="1:10" ht="19.5" customHeight="1">
      <c r="A1233" s="99"/>
      <c r="B1233" s="340"/>
      <c r="C1233" s="290"/>
      <c r="D1233" s="156"/>
      <c r="E1233" s="100" t="s">
        <v>1373</v>
      </c>
      <c r="F1233" s="335" t="s">
        <v>1374</v>
      </c>
      <c r="G1233" s="335"/>
      <c r="H1233" s="101">
        <v>8682</v>
      </c>
      <c r="I1233" s="101">
        <v>2872.91</v>
      </c>
      <c r="J1233" s="178">
        <f t="shared" si="19"/>
        <v>33.09041695461875</v>
      </c>
    </row>
    <row r="1234" spans="1:10" ht="16.5" customHeight="1">
      <c r="A1234" s="99"/>
      <c r="B1234" s="340"/>
      <c r="C1234" s="290"/>
      <c r="D1234" s="23"/>
      <c r="E1234" s="100" t="s">
        <v>1314</v>
      </c>
      <c r="F1234" s="335" t="s">
        <v>1375</v>
      </c>
      <c r="G1234" s="335"/>
      <c r="H1234" s="101">
        <v>326870</v>
      </c>
      <c r="I1234" s="101">
        <v>165900.77</v>
      </c>
      <c r="J1234" s="178">
        <f t="shared" si="19"/>
        <v>50.75435800165203</v>
      </c>
    </row>
    <row r="1235" spans="1:10" ht="16.5" customHeight="1">
      <c r="A1235" s="99"/>
      <c r="B1235" s="3"/>
      <c r="C1235" s="30"/>
      <c r="D1235" s="24">
        <v>4017</v>
      </c>
      <c r="E1235" s="100" t="s">
        <v>254</v>
      </c>
      <c r="F1235" s="101"/>
      <c r="G1235" s="101"/>
      <c r="H1235" s="101">
        <v>75164.97</v>
      </c>
      <c r="I1235" s="101">
        <v>34640.66</v>
      </c>
      <c r="J1235" s="178">
        <f t="shared" si="19"/>
        <v>46.086175515003866</v>
      </c>
    </row>
    <row r="1236" spans="1:10" ht="18.75" customHeight="1">
      <c r="A1236" s="99"/>
      <c r="B1236" s="3"/>
      <c r="C1236" s="4"/>
      <c r="D1236" s="27"/>
      <c r="E1236" s="100" t="s">
        <v>722</v>
      </c>
      <c r="F1236" s="101"/>
      <c r="G1236" s="101"/>
      <c r="H1236" s="101">
        <v>75164.97</v>
      </c>
      <c r="I1236" s="101">
        <v>34640.66</v>
      </c>
      <c r="J1236" s="178">
        <f t="shared" si="19"/>
        <v>46.086175515003866</v>
      </c>
    </row>
    <row r="1237" spans="1:10" ht="16.5" customHeight="1">
      <c r="A1237" s="99"/>
      <c r="B1237" s="3"/>
      <c r="C1237" s="30"/>
      <c r="D1237" s="24">
        <v>4019</v>
      </c>
      <c r="E1237" s="20" t="s">
        <v>254</v>
      </c>
      <c r="F1237" s="101"/>
      <c r="G1237" s="101"/>
      <c r="H1237" s="101">
        <v>3979.15</v>
      </c>
      <c r="I1237" s="101">
        <v>1833.94</v>
      </c>
      <c r="J1237" s="178">
        <f t="shared" si="19"/>
        <v>46.08873754445045</v>
      </c>
    </row>
    <row r="1238" spans="1:10" ht="20.25" customHeight="1">
      <c r="A1238" s="99"/>
      <c r="B1238" s="3"/>
      <c r="C1238" s="4"/>
      <c r="D1238" s="25"/>
      <c r="E1238" s="100" t="s">
        <v>722</v>
      </c>
      <c r="F1238" s="101"/>
      <c r="G1238" s="101"/>
      <c r="H1238" s="101">
        <v>3979.15</v>
      </c>
      <c r="I1238" s="101">
        <v>1833.94</v>
      </c>
      <c r="J1238" s="178">
        <f t="shared" si="19"/>
        <v>46.08873754445045</v>
      </c>
    </row>
    <row r="1239" spans="1:11" ht="16.5" customHeight="1">
      <c r="A1239" s="99"/>
      <c r="B1239" s="340"/>
      <c r="C1239" s="290"/>
      <c r="D1239" s="155" t="s">
        <v>256</v>
      </c>
      <c r="E1239" s="100" t="s">
        <v>257</v>
      </c>
      <c r="F1239" s="335" t="s">
        <v>1376</v>
      </c>
      <c r="G1239" s="335"/>
      <c r="H1239" s="101">
        <v>60678</v>
      </c>
      <c r="I1239" s="101">
        <f>I1240+I1241</f>
        <v>60677.509999999995</v>
      </c>
      <c r="J1239" s="178">
        <f t="shared" si="19"/>
        <v>99.99919245855169</v>
      </c>
      <c r="K1239" s="137"/>
    </row>
    <row r="1240" spans="1:10" ht="16.5" customHeight="1">
      <c r="A1240" s="99"/>
      <c r="B1240" s="340"/>
      <c r="C1240" s="290"/>
      <c r="D1240" s="156"/>
      <c r="E1240" s="100" t="s">
        <v>1358</v>
      </c>
      <c r="F1240" s="335" t="s">
        <v>1377</v>
      </c>
      <c r="G1240" s="335"/>
      <c r="H1240" s="101">
        <v>32528</v>
      </c>
      <c r="I1240" s="101">
        <v>32527.51</v>
      </c>
      <c r="J1240" s="178">
        <f t="shared" si="19"/>
        <v>99.9984936055091</v>
      </c>
    </row>
    <row r="1241" spans="1:10" ht="16.5" customHeight="1">
      <c r="A1241" s="99"/>
      <c r="B1241" s="340"/>
      <c r="C1241" s="290"/>
      <c r="D1241" s="156"/>
      <c r="E1241" s="100" t="s">
        <v>1314</v>
      </c>
      <c r="F1241" s="335" t="s">
        <v>1377</v>
      </c>
      <c r="G1241" s="335"/>
      <c r="H1241" s="101">
        <v>28150</v>
      </c>
      <c r="I1241" s="101">
        <v>28150</v>
      </c>
      <c r="J1241" s="178">
        <f t="shared" si="19"/>
        <v>100</v>
      </c>
    </row>
    <row r="1242" spans="1:10" ht="16.5" customHeight="1">
      <c r="A1242" s="183"/>
      <c r="B1242" s="291"/>
      <c r="C1242" s="292"/>
      <c r="D1242" s="190" t="s">
        <v>259</v>
      </c>
      <c r="E1242" s="53" t="s">
        <v>260</v>
      </c>
      <c r="F1242" s="293" t="s">
        <v>1378</v>
      </c>
      <c r="G1242" s="293"/>
      <c r="H1242" s="110">
        <v>94000</v>
      </c>
      <c r="I1242" s="110">
        <f>I1243+I1244</f>
        <v>53272.880000000005</v>
      </c>
      <c r="J1242" s="191">
        <f t="shared" si="19"/>
        <v>56.67327659574469</v>
      </c>
    </row>
    <row r="1243" spans="1:10" ht="16.5" customHeight="1">
      <c r="A1243" s="185"/>
      <c r="B1243" s="326"/>
      <c r="C1243" s="287"/>
      <c r="D1243" s="158"/>
      <c r="E1243" s="115" t="s">
        <v>1358</v>
      </c>
      <c r="F1243" s="348" t="s">
        <v>1379</v>
      </c>
      <c r="G1243" s="348"/>
      <c r="H1243" s="116">
        <v>44000</v>
      </c>
      <c r="I1243" s="116">
        <v>27538.95</v>
      </c>
      <c r="J1243" s="189">
        <f t="shared" si="19"/>
        <v>62.58852272727273</v>
      </c>
    </row>
    <row r="1244" spans="1:10" ht="16.5" customHeight="1">
      <c r="A1244" s="99"/>
      <c r="B1244" s="340"/>
      <c r="C1244" s="290"/>
      <c r="D1244" s="156"/>
      <c r="E1244" s="100" t="s">
        <v>1314</v>
      </c>
      <c r="F1244" s="335" t="s">
        <v>373</v>
      </c>
      <c r="G1244" s="335"/>
      <c r="H1244" s="101">
        <v>50000</v>
      </c>
      <c r="I1244" s="101">
        <v>25733.93</v>
      </c>
      <c r="J1244" s="178">
        <f t="shared" si="19"/>
        <v>51.46786</v>
      </c>
    </row>
    <row r="1245" spans="1:10" ht="16.5" customHeight="1">
      <c r="A1245" s="99"/>
      <c r="B1245" s="3"/>
      <c r="C1245" s="4"/>
      <c r="D1245" s="155">
        <v>4117</v>
      </c>
      <c r="E1245" s="100" t="s">
        <v>260</v>
      </c>
      <c r="F1245" s="101"/>
      <c r="G1245" s="101"/>
      <c r="H1245" s="101">
        <v>11823.46</v>
      </c>
      <c r="I1245" s="101">
        <v>5449.02</v>
      </c>
      <c r="J1245" s="178">
        <f t="shared" si="19"/>
        <v>46.08650936358732</v>
      </c>
    </row>
    <row r="1246" spans="1:10" ht="19.5" customHeight="1">
      <c r="A1246" s="99"/>
      <c r="B1246" s="3"/>
      <c r="C1246" s="4"/>
      <c r="D1246" s="156"/>
      <c r="E1246" s="100" t="s">
        <v>722</v>
      </c>
      <c r="F1246" s="101"/>
      <c r="G1246" s="101"/>
      <c r="H1246" s="101">
        <v>11823.46</v>
      </c>
      <c r="I1246" s="101">
        <v>5449.02</v>
      </c>
      <c r="J1246" s="178">
        <f t="shared" si="19"/>
        <v>46.08650936358732</v>
      </c>
    </row>
    <row r="1247" spans="1:10" ht="16.5" customHeight="1">
      <c r="A1247" s="99"/>
      <c r="B1247" s="3"/>
      <c r="C1247" s="4"/>
      <c r="D1247" s="155">
        <v>4119</v>
      </c>
      <c r="E1247" s="100" t="s">
        <v>260</v>
      </c>
      <c r="F1247" s="101"/>
      <c r="G1247" s="101"/>
      <c r="H1247" s="101">
        <v>625.9</v>
      </c>
      <c r="I1247" s="101">
        <v>288.48</v>
      </c>
      <c r="J1247" s="178">
        <f t="shared" si="19"/>
        <v>46.0904297811152</v>
      </c>
    </row>
    <row r="1248" spans="1:10" ht="15.75" customHeight="1">
      <c r="A1248" s="99"/>
      <c r="B1248" s="3"/>
      <c r="C1248" s="4"/>
      <c r="D1248" s="156"/>
      <c r="E1248" s="100" t="s">
        <v>722</v>
      </c>
      <c r="F1248" s="101"/>
      <c r="G1248" s="101"/>
      <c r="H1248" s="101">
        <v>625.9</v>
      </c>
      <c r="I1248" s="101">
        <v>288.48</v>
      </c>
      <c r="J1248" s="178">
        <f t="shared" si="19"/>
        <v>46.0904297811152</v>
      </c>
    </row>
    <row r="1249" spans="1:10" ht="16.5" customHeight="1">
      <c r="A1249" s="99"/>
      <c r="B1249" s="340"/>
      <c r="C1249" s="290"/>
      <c r="D1249" s="155" t="s">
        <v>262</v>
      </c>
      <c r="E1249" s="100" t="s">
        <v>263</v>
      </c>
      <c r="F1249" s="335" t="s">
        <v>1380</v>
      </c>
      <c r="G1249" s="335"/>
      <c r="H1249" s="101">
        <v>14900</v>
      </c>
      <c r="I1249" s="101">
        <f>I1250+I1251</f>
        <v>8041.76</v>
      </c>
      <c r="J1249" s="178">
        <f t="shared" si="19"/>
        <v>53.97154362416107</v>
      </c>
    </row>
    <row r="1250" spans="1:10" ht="16.5" customHeight="1">
      <c r="A1250" s="99"/>
      <c r="B1250" s="340"/>
      <c r="C1250" s="290"/>
      <c r="D1250" s="156"/>
      <c r="E1250" s="100" t="s">
        <v>1358</v>
      </c>
      <c r="F1250" s="335" t="s">
        <v>221</v>
      </c>
      <c r="G1250" s="335"/>
      <c r="H1250" s="101">
        <v>7000</v>
      </c>
      <c r="I1250" s="101">
        <v>3837.59</v>
      </c>
      <c r="J1250" s="178">
        <f t="shared" si="19"/>
        <v>54.82271428571429</v>
      </c>
    </row>
    <row r="1251" spans="1:10" ht="16.5" customHeight="1">
      <c r="A1251" s="99"/>
      <c r="B1251" s="340"/>
      <c r="C1251" s="290"/>
      <c r="D1251" s="23"/>
      <c r="E1251" s="100" t="s">
        <v>1314</v>
      </c>
      <c r="F1251" s="335" t="s">
        <v>1381</v>
      </c>
      <c r="G1251" s="335"/>
      <c r="H1251" s="101">
        <v>7900</v>
      </c>
      <c r="I1251" s="101">
        <v>4204.17</v>
      </c>
      <c r="J1251" s="178">
        <f t="shared" si="19"/>
        <v>53.2173417721519</v>
      </c>
    </row>
    <row r="1252" spans="1:10" ht="16.5" customHeight="1">
      <c r="A1252" s="99"/>
      <c r="B1252" s="3"/>
      <c r="C1252" s="30"/>
      <c r="D1252" s="24">
        <v>4127</v>
      </c>
      <c r="E1252" s="20" t="s">
        <v>263</v>
      </c>
      <c r="F1252" s="101"/>
      <c r="G1252" s="101"/>
      <c r="H1252" s="101">
        <v>1841.58</v>
      </c>
      <c r="I1252" s="101">
        <v>848.74</v>
      </c>
      <c r="J1252" s="178">
        <f t="shared" si="19"/>
        <v>46.08759869242715</v>
      </c>
    </row>
    <row r="1253" spans="1:10" ht="22.5" customHeight="1">
      <c r="A1253" s="99"/>
      <c r="B1253" s="3"/>
      <c r="C1253" s="4"/>
      <c r="D1253" s="27"/>
      <c r="E1253" s="100" t="s">
        <v>722</v>
      </c>
      <c r="F1253" s="101"/>
      <c r="G1253" s="101"/>
      <c r="H1253" s="101">
        <v>1841.58</v>
      </c>
      <c r="I1253" s="101">
        <v>848.74</v>
      </c>
      <c r="J1253" s="178">
        <f t="shared" si="19"/>
        <v>46.08759869242715</v>
      </c>
    </row>
    <row r="1254" spans="1:10" ht="16.5" customHeight="1">
      <c r="A1254" s="99"/>
      <c r="B1254" s="3"/>
      <c r="C1254" s="30"/>
      <c r="D1254" s="24">
        <v>4129</v>
      </c>
      <c r="E1254" s="20" t="s">
        <v>263</v>
      </c>
      <c r="F1254" s="101"/>
      <c r="G1254" s="101"/>
      <c r="H1254" s="101">
        <v>97.5</v>
      </c>
      <c r="I1254" s="101">
        <v>44.94</v>
      </c>
      <c r="J1254" s="178">
        <f t="shared" si="19"/>
        <v>46.09230769230769</v>
      </c>
    </row>
    <row r="1255" spans="1:10" ht="15.75" customHeight="1">
      <c r="A1255" s="99"/>
      <c r="B1255" s="3"/>
      <c r="C1255" s="4"/>
      <c r="D1255" s="25"/>
      <c r="E1255" s="100" t="s">
        <v>722</v>
      </c>
      <c r="F1255" s="101"/>
      <c r="G1255" s="101"/>
      <c r="H1255" s="101">
        <v>97.5</v>
      </c>
      <c r="I1255" s="101">
        <v>44.94</v>
      </c>
      <c r="J1255" s="178">
        <f t="shared" si="19"/>
        <v>46.09230769230769</v>
      </c>
    </row>
    <row r="1256" spans="1:10" ht="16.5" customHeight="1">
      <c r="A1256" s="99"/>
      <c r="B1256" s="340"/>
      <c r="C1256" s="290"/>
      <c r="D1256" s="155" t="s">
        <v>237</v>
      </c>
      <c r="E1256" s="100" t="s">
        <v>1120</v>
      </c>
      <c r="F1256" s="335" t="s">
        <v>1382</v>
      </c>
      <c r="G1256" s="335"/>
      <c r="H1256" s="101">
        <v>6718</v>
      </c>
      <c r="I1256" s="101">
        <f>I1257+I1258</f>
        <v>3060.5899999999997</v>
      </c>
      <c r="J1256" s="178">
        <f t="shared" si="19"/>
        <v>45.55805299196189</v>
      </c>
    </row>
    <row r="1257" spans="1:10" ht="16.5" customHeight="1">
      <c r="A1257" s="99"/>
      <c r="B1257" s="340"/>
      <c r="C1257" s="290"/>
      <c r="D1257" s="156"/>
      <c r="E1257" s="100" t="s">
        <v>1358</v>
      </c>
      <c r="F1257" s="335" t="s">
        <v>1383</v>
      </c>
      <c r="G1257" s="335"/>
      <c r="H1257" s="101">
        <v>4318</v>
      </c>
      <c r="I1257" s="101">
        <v>3003.89</v>
      </c>
      <c r="J1257" s="178">
        <f t="shared" si="19"/>
        <v>69.5666975451598</v>
      </c>
    </row>
    <row r="1258" spans="1:10" ht="16.5" customHeight="1">
      <c r="A1258" s="99"/>
      <c r="B1258" s="340"/>
      <c r="C1258" s="290"/>
      <c r="D1258" s="156"/>
      <c r="E1258" s="100" t="s">
        <v>1314</v>
      </c>
      <c r="F1258" s="335" t="s">
        <v>548</v>
      </c>
      <c r="G1258" s="335"/>
      <c r="H1258" s="101">
        <v>2400</v>
      </c>
      <c r="I1258" s="101">
        <v>56.7</v>
      </c>
      <c r="J1258" s="178">
        <f t="shared" si="19"/>
        <v>2.3625000000000003</v>
      </c>
    </row>
    <row r="1259" spans="1:10" ht="16.5" customHeight="1">
      <c r="A1259" s="99"/>
      <c r="B1259" s="3"/>
      <c r="C1259" s="4"/>
      <c r="D1259" s="155">
        <v>4217</v>
      </c>
      <c r="E1259" s="100" t="s">
        <v>1120</v>
      </c>
      <c r="F1259" s="101"/>
      <c r="G1259" s="101"/>
      <c r="H1259" s="101">
        <v>375.44</v>
      </c>
      <c r="I1259" s="101">
        <v>237.42</v>
      </c>
      <c r="J1259" s="178">
        <f t="shared" si="19"/>
        <v>63.23780098018325</v>
      </c>
    </row>
    <row r="1260" spans="1:10" ht="21.75" customHeight="1">
      <c r="A1260" s="99"/>
      <c r="B1260" s="3"/>
      <c r="C1260" s="4"/>
      <c r="D1260" s="156"/>
      <c r="E1260" s="100" t="s">
        <v>722</v>
      </c>
      <c r="F1260" s="101"/>
      <c r="G1260" s="101"/>
      <c r="H1260" s="101">
        <v>375.44</v>
      </c>
      <c r="I1260" s="101">
        <v>237.42</v>
      </c>
      <c r="J1260" s="178">
        <f t="shared" si="19"/>
        <v>63.23780098018325</v>
      </c>
    </row>
    <row r="1261" spans="1:10" ht="16.5" customHeight="1">
      <c r="A1261" s="99"/>
      <c r="B1261" s="3"/>
      <c r="C1261" s="4"/>
      <c r="D1261" s="155">
        <v>4219</v>
      </c>
      <c r="E1261" s="100" t="s">
        <v>1120</v>
      </c>
      <c r="F1261" s="101"/>
      <c r="G1261" s="101"/>
      <c r="H1261" s="101">
        <v>19.88</v>
      </c>
      <c r="I1261" s="101">
        <v>12.58</v>
      </c>
      <c r="J1261" s="178">
        <f t="shared" si="19"/>
        <v>63.27967806841047</v>
      </c>
    </row>
    <row r="1262" spans="1:10" ht="19.5" customHeight="1">
      <c r="A1262" s="99"/>
      <c r="B1262" s="3"/>
      <c r="C1262" s="4"/>
      <c r="D1262" s="156"/>
      <c r="E1262" s="100" t="s">
        <v>722</v>
      </c>
      <c r="F1262" s="101"/>
      <c r="G1262" s="101"/>
      <c r="H1262" s="101">
        <v>19.88</v>
      </c>
      <c r="I1262" s="101">
        <v>12.58</v>
      </c>
      <c r="J1262" s="178">
        <f t="shared" si="19"/>
        <v>63.27967806841047</v>
      </c>
    </row>
    <row r="1263" spans="1:10" ht="16.5" customHeight="1">
      <c r="A1263" s="99"/>
      <c r="B1263" s="340"/>
      <c r="C1263" s="290"/>
      <c r="D1263" s="155" t="s">
        <v>449</v>
      </c>
      <c r="E1263" s="100" t="s">
        <v>450</v>
      </c>
      <c r="F1263" s="335" t="s">
        <v>1384</v>
      </c>
      <c r="G1263" s="335"/>
      <c r="H1263" s="101">
        <v>15755</v>
      </c>
      <c r="I1263" s="101">
        <f>I1264</f>
        <v>3524.5</v>
      </c>
      <c r="J1263" s="178">
        <f t="shared" si="19"/>
        <v>22.370675975880673</v>
      </c>
    </row>
    <row r="1264" spans="1:10" ht="16.5" customHeight="1">
      <c r="A1264" s="99"/>
      <c r="B1264" s="340"/>
      <c r="C1264" s="290"/>
      <c r="D1264" s="156"/>
      <c r="E1264" s="100" t="s">
        <v>1358</v>
      </c>
      <c r="F1264" s="335" t="s">
        <v>1385</v>
      </c>
      <c r="G1264" s="335"/>
      <c r="H1264" s="101">
        <v>12055</v>
      </c>
      <c r="I1264" s="101">
        <v>3524.5</v>
      </c>
      <c r="J1264" s="178">
        <f t="shared" si="19"/>
        <v>29.236831190377437</v>
      </c>
    </row>
    <row r="1265" spans="1:10" ht="16.5" customHeight="1">
      <c r="A1265" s="99"/>
      <c r="B1265" s="340"/>
      <c r="C1265" s="290"/>
      <c r="D1265" s="23"/>
      <c r="E1265" s="100" t="s">
        <v>1314</v>
      </c>
      <c r="F1265" s="335" t="s">
        <v>1386</v>
      </c>
      <c r="G1265" s="335"/>
      <c r="H1265" s="101">
        <v>3700</v>
      </c>
      <c r="I1265" s="101">
        <v>0</v>
      </c>
      <c r="J1265" s="178">
        <f t="shared" si="19"/>
        <v>0</v>
      </c>
    </row>
    <row r="1266" spans="1:10" ht="16.5" customHeight="1">
      <c r="A1266" s="99"/>
      <c r="B1266" s="3"/>
      <c r="C1266" s="30"/>
      <c r="D1266" s="24">
        <v>4280</v>
      </c>
      <c r="E1266" s="20" t="s">
        <v>268</v>
      </c>
      <c r="F1266" s="101"/>
      <c r="G1266" s="101"/>
      <c r="H1266" s="101">
        <v>600</v>
      </c>
      <c r="I1266" s="101">
        <v>600</v>
      </c>
      <c r="J1266" s="178">
        <f t="shared" si="19"/>
        <v>100</v>
      </c>
    </row>
    <row r="1267" spans="1:10" ht="16.5" customHeight="1">
      <c r="A1267" s="99"/>
      <c r="B1267" s="3"/>
      <c r="C1267" s="4"/>
      <c r="D1267" s="25"/>
      <c r="E1267" s="100" t="s">
        <v>1358</v>
      </c>
      <c r="F1267" s="101"/>
      <c r="G1267" s="101"/>
      <c r="H1267" s="101">
        <v>600</v>
      </c>
      <c r="I1267" s="101">
        <v>600</v>
      </c>
      <c r="J1267" s="178">
        <f t="shared" si="19"/>
        <v>100</v>
      </c>
    </row>
    <row r="1268" spans="1:10" ht="16.5" customHeight="1">
      <c r="A1268" s="99"/>
      <c r="B1268" s="340"/>
      <c r="C1268" s="290"/>
      <c r="D1268" s="155" t="s">
        <v>242</v>
      </c>
      <c r="E1268" s="100" t="s">
        <v>243</v>
      </c>
      <c r="F1268" s="335" t="s">
        <v>1387</v>
      </c>
      <c r="G1268" s="335"/>
      <c r="H1268" s="101">
        <v>18359</v>
      </c>
      <c r="I1268" s="101">
        <f>I1269+I1270</f>
        <v>4872.58</v>
      </c>
      <c r="J1268" s="178">
        <f t="shared" si="19"/>
        <v>26.54055231766436</v>
      </c>
    </row>
    <row r="1269" spans="1:10" ht="16.5" customHeight="1">
      <c r="A1269" s="99"/>
      <c r="B1269" s="340"/>
      <c r="C1269" s="290"/>
      <c r="D1269" s="156"/>
      <c r="E1269" s="100" t="s">
        <v>1358</v>
      </c>
      <c r="F1269" s="335" t="s">
        <v>1388</v>
      </c>
      <c r="G1269" s="335"/>
      <c r="H1269" s="101">
        <v>10379</v>
      </c>
      <c r="I1269" s="101">
        <v>3501.53</v>
      </c>
      <c r="J1269" s="178">
        <f t="shared" si="19"/>
        <v>33.73667983428076</v>
      </c>
    </row>
    <row r="1270" spans="1:10" ht="16.5" customHeight="1">
      <c r="A1270" s="99"/>
      <c r="B1270" s="340"/>
      <c r="C1270" s="290"/>
      <c r="D1270" s="156"/>
      <c r="E1270" s="100" t="s">
        <v>1314</v>
      </c>
      <c r="F1270" s="335" t="s">
        <v>1389</v>
      </c>
      <c r="G1270" s="335"/>
      <c r="H1270" s="101">
        <v>7980</v>
      </c>
      <c r="I1270" s="101">
        <v>1371.05</v>
      </c>
      <c r="J1270" s="178">
        <f t="shared" si="19"/>
        <v>17.18107769423559</v>
      </c>
    </row>
    <row r="1271" spans="1:10" ht="16.5" customHeight="1">
      <c r="A1271" s="183"/>
      <c r="B1271" s="145"/>
      <c r="C1271" s="146"/>
      <c r="D1271" s="190">
        <v>4307</v>
      </c>
      <c r="E1271" s="53" t="s">
        <v>243</v>
      </c>
      <c r="F1271" s="110"/>
      <c r="G1271" s="110"/>
      <c r="H1271" s="110">
        <v>284916</v>
      </c>
      <c r="I1271" s="110">
        <v>142089.1</v>
      </c>
      <c r="J1271" s="191">
        <f t="shared" si="19"/>
        <v>49.87052324193798</v>
      </c>
    </row>
    <row r="1272" spans="1:10" ht="31.5" customHeight="1">
      <c r="A1272" s="185"/>
      <c r="B1272" s="192"/>
      <c r="C1272" s="193"/>
      <c r="D1272" s="158"/>
      <c r="E1272" s="115" t="s">
        <v>1119</v>
      </c>
      <c r="F1272" s="116"/>
      <c r="G1272" s="116"/>
      <c r="H1272" s="116">
        <v>284916</v>
      </c>
      <c r="I1272" s="116">
        <v>142089.1</v>
      </c>
      <c r="J1272" s="189">
        <f t="shared" si="19"/>
        <v>49.87052324193798</v>
      </c>
    </row>
    <row r="1273" spans="1:10" ht="16.5" customHeight="1">
      <c r="A1273" s="99"/>
      <c r="B1273" s="3"/>
      <c r="C1273" s="4"/>
      <c r="D1273" s="155">
        <v>4309</v>
      </c>
      <c r="E1273" s="100" t="s">
        <v>243</v>
      </c>
      <c r="F1273" s="101"/>
      <c r="G1273" s="101"/>
      <c r="H1273" s="101">
        <v>15084</v>
      </c>
      <c r="I1273" s="101">
        <v>7522.32</v>
      </c>
      <c r="J1273" s="178">
        <f t="shared" si="19"/>
        <v>49.869530628480504</v>
      </c>
    </row>
    <row r="1274" spans="1:10" ht="20.25" customHeight="1">
      <c r="A1274" s="99"/>
      <c r="B1274" s="3"/>
      <c r="C1274" s="4"/>
      <c r="D1274" s="156"/>
      <c r="E1274" s="100" t="s">
        <v>722</v>
      </c>
      <c r="F1274" s="101"/>
      <c r="G1274" s="101"/>
      <c r="H1274" s="101">
        <v>15084</v>
      </c>
      <c r="I1274" s="101">
        <v>7522.32</v>
      </c>
      <c r="J1274" s="178">
        <f t="shared" si="19"/>
        <v>49.869530628480504</v>
      </c>
    </row>
    <row r="1275" spans="1:10" ht="16.5" customHeight="1">
      <c r="A1275" s="99"/>
      <c r="B1275" s="340"/>
      <c r="C1275" s="290"/>
      <c r="D1275" s="155" t="s">
        <v>550</v>
      </c>
      <c r="E1275" s="100" t="s">
        <v>551</v>
      </c>
      <c r="F1275" s="335" t="s">
        <v>1390</v>
      </c>
      <c r="G1275" s="335"/>
      <c r="H1275" s="101">
        <v>1390</v>
      </c>
      <c r="I1275" s="101">
        <f>I1276+I1277</f>
        <v>722.26</v>
      </c>
      <c r="J1275" s="178">
        <f t="shared" si="19"/>
        <v>51.96115107913669</v>
      </c>
    </row>
    <row r="1276" spans="1:10" ht="16.5" customHeight="1">
      <c r="A1276" s="99"/>
      <c r="B1276" s="340"/>
      <c r="C1276" s="290"/>
      <c r="D1276" s="156"/>
      <c r="E1276" s="100" t="s">
        <v>1358</v>
      </c>
      <c r="F1276" s="335" t="s">
        <v>1391</v>
      </c>
      <c r="G1276" s="335"/>
      <c r="H1276" s="101">
        <v>690</v>
      </c>
      <c r="I1276" s="101">
        <v>481.18</v>
      </c>
      <c r="J1276" s="178">
        <f t="shared" si="19"/>
        <v>69.73623188405797</v>
      </c>
    </row>
    <row r="1277" spans="1:10" ht="16.5" customHeight="1">
      <c r="A1277" s="99"/>
      <c r="B1277" s="340"/>
      <c r="C1277" s="290"/>
      <c r="D1277" s="23"/>
      <c r="E1277" s="100" t="s">
        <v>1314</v>
      </c>
      <c r="F1277" s="335" t="s">
        <v>524</v>
      </c>
      <c r="G1277" s="335"/>
      <c r="H1277" s="101">
        <v>700</v>
      </c>
      <c r="I1277" s="101">
        <v>241.08</v>
      </c>
      <c r="J1277" s="178">
        <f t="shared" si="19"/>
        <v>34.440000000000005</v>
      </c>
    </row>
    <row r="1278" spans="1:10" ht="36.75" customHeight="1">
      <c r="A1278" s="99"/>
      <c r="B1278" s="3"/>
      <c r="C1278" s="30"/>
      <c r="D1278" s="24">
        <v>4360</v>
      </c>
      <c r="E1278" s="20" t="s">
        <v>554</v>
      </c>
      <c r="F1278" s="101"/>
      <c r="G1278" s="101"/>
      <c r="H1278" s="101">
        <v>500</v>
      </c>
      <c r="I1278" s="101">
        <v>205.36</v>
      </c>
      <c r="J1278" s="178">
        <f t="shared" si="19"/>
        <v>41.072</v>
      </c>
    </row>
    <row r="1279" spans="1:10" ht="16.5" customHeight="1">
      <c r="A1279" s="99"/>
      <c r="B1279" s="3"/>
      <c r="C1279" s="30"/>
      <c r="D1279" s="60"/>
      <c r="E1279" s="100" t="s">
        <v>1358</v>
      </c>
      <c r="F1279" s="101"/>
      <c r="G1279" s="101"/>
      <c r="H1279" s="101">
        <v>500</v>
      </c>
      <c r="I1279" s="101">
        <v>205.36</v>
      </c>
      <c r="J1279" s="178">
        <f t="shared" si="19"/>
        <v>41.072</v>
      </c>
    </row>
    <row r="1280" spans="1:10" ht="34.5" customHeight="1">
      <c r="A1280" s="99"/>
      <c r="B1280" s="340"/>
      <c r="C1280" s="341"/>
      <c r="D1280" s="24" t="s">
        <v>522</v>
      </c>
      <c r="E1280" s="20" t="s">
        <v>523</v>
      </c>
      <c r="F1280" s="335" t="s">
        <v>1392</v>
      </c>
      <c r="G1280" s="335"/>
      <c r="H1280" s="101">
        <v>3130</v>
      </c>
      <c r="I1280" s="101">
        <f>I1281+I1282</f>
        <v>2389.2</v>
      </c>
      <c r="J1280" s="178">
        <f t="shared" si="19"/>
        <v>76.33226837060703</v>
      </c>
    </row>
    <row r="1281" spans="1:10" ht="16.5" customHeight="1">
      <c r="A1281" s="99"/>
      <c r="B1281" s="340"/>
      <c r="C1281" s="290"/>
      <c r="D1281" s="25"/>
      <c r="E1281" s="100" t="s">
        <v>1358</v>
      </c>
      <c r="F1281" s="335" t="s">
        <v>1393</v>
      </c>
      <c r="G1281" s="335"/>
      <c r="H1281" s="101">
        <v>1130</v>
      </c>
      <c r="I1281" s="101">
        <v>822.43</v>
      </c>
      <c r="J1281" s="178">
        <f t="shared" si="19"/>
        <v>72.78141592920353</v>
      </c>
    </row>
    <row r="1282" spans="1:10" ht="16.5" customHeight="1">
      <c r="A1282" s="99"/>
      <c r="B1282" s="340"/>
      <c r="C1282" s="290"/>
      <c r="D1282" s="156"/>
      <c r="E1282" s="100" t="s">
        <v>1314</v>
      </c>
      <c r="F1282" s="335" t="s">
        <v>384</v>
      </c>
      <c r="G1282" s="335"/>
      <c r="H1282" s="101">
        <v>2000</v>
      </c>
      <c r="I1282" s="101">
        <v>1566.77</v>
      </c>
      <c r="J1282" s="178">
        <f t="shared" si="19"/>
        <v>78.3385</v>
      </c>
    </row>
    <row r="1283" spans="1:10" ht="16.5" customHeight="1">
      <c r="A1283" s="99"/>
      <c r="B1283" s="340"/>
      <c r="C1283" s="290"/>
      <c r="D1283" s="155" t="s">
        <v>346</v>
      </c>
      <c r="E1283" s="100" t="s">
        <v>347</v>
      </c>
      <c r="F1283" s="335" t="s">
        <v>1394</v>
      </c>
      <c r="G1283" s="335"/>
      <c r="H1283" s="101">
        <v>12500</v>
      </c>
      <c r="I1283" s="101">
        <f>I1284+I1285</f>
        <v>7827.58</v>
      </c>
      <c r="J1283" s="178">
        <f t="shared" si="19"/>
        <v>62.62064</v>
      </c>
    </row>
    <row r="1284" spans="1:10" ht="16.5" customHeight="1">
      <c r="A1284" s="99"/>
      <c r="B1284" s="340"/>
      <c r="C1284" s="290"/>
      <c r="D1284" s="156"/>
      <c r="E1284" s="100" t="s">
        <v>1358</v>
      </c>
      <c r="F1284" s="335" t="s">
        <v>1395</v>
      </c>
      <c r="G1284" s="335"/>
      <c r="H1284" s="101">
        <v>7500</v>
      </c>
      <c r="I1284" s="101">
        <v>4463.45</v>
      </c>
      <c r="J1284" s="178">
        <f t="shared" si="19"/>
        <v>59.51266666666666</v>
      </c>
    </row>
    <row r="1285" spans="1:10" ht="16.5" customHeight="1">
      <c r="A1285" s="99"/>
      <c r="B1285" s="340"/>
      <c r="C1285" s="290"/>
      <c r="D1285" s="156"/>
      <c r="E1285" s="100" t="s">
        <v>1314</v>
      </c>
      <c r="F1285" s="335" t="s">
        <v>342</v>
      </c>
      <c r="G1285" s="335"/>
      <c r="H1285" s="101">
        <v>5000</v>
      </c>
      <c r="I1285" s="101">
        <v>3364.13</v>
      </c>
      <c r="J1285" s="178">
        <f t="shared" si="19"/>
        <v>67.2826</v>
      </c>
    </row>
    <row r="1286" spans="1:10" ht="16.5" customHeight="1">
      <c r="A1286" s="99"/>
      <c r="B1286" s="3"/>
      <c r="C1286" s="4"/>
      <c r="D1286" s="155">
        <v>4417</v>
      </c>
      <c r="E1286" s="100" t="s">
        <v>347</v>
      </c>
      <c r="F1286" s="101"/>
      <c r="G1286" s="101"/>
      <c r="H1286" s="101">
        <v>569.83</v>
      </c>
      <c r="I1286" s="101">
        <v>0</v>
      </c>
      <c r="J1286" s="178">
        <f t="shared" si="19"/>
        <v>0</v>
      </c>
    </row>
    <row r="1287" spans="1:10" ht="18.75" customHeight="1">
      <c r="A1287" s="99"/>
      <c r="B1287" s="3"/>
      <c r="C1287" s="4"/>
      <c r="D1287" s="156"/>
      <c r="E1287" s="100" t="s">
        <v>722</v>
      </c>
      <c r="F1287" s="101"/>
      <c r="G1287" s="101"/>
      <c r="H1287" s="101">
        <v>569.83</v>
      </c>
      <c r="I1287" s="101">
        <v>0</v>
      </c>
      <c r="J1287" s="178">
        <f t="shared" si="19"/>
        <v>0</v>
      </c>
    </row>
    <row r="1288" spans="1:10" ht="16.5" customHeight="1">
      <c r="A1288" s="99"/>
      <c r="B1288" s="3"/>
      <c r="C1288" s="4"/>
      <c r="D1288" s="155">
        <v>4419</v>
      </c>
      <c r="E1288" s="100" t="s">
        <v>347</v>
      </c>
      <c r="F1288" s="101"/>
      <c r="G1288" s="101"/>
      <c r="H1288" s="101">
        <v>30.17</v>
      </c>
      <c r="I1288" s="101">
        <v>0</v>
      </c>
      <c r="J1288" s="178">
        <f t="shared" si="19"/>
        <v>0</v>
      </c>
    </row>
    <row r="1289" spans="1:10" ht="19.5" customHeight="1">
      <c r="A1289" s="99"/>
      <c r="B1289" s="3"/>
      <c r="C1289" s="4"/>
      <c r="D1289" s="156"/>
      <c r="E1289" s="100" t="s">
        <v>722</v>
      </c>
      <c r="F1289" s="101"/>
      <c r="G1289" s="101"/>
      <c r="H1289" s="101">
        <v>30.17</v>
      </c>
      <c r="I1289" s="101">
        <v>0</v>
      </c>
      <c r="J1289" s="178">
        <f aca="true" t="shared" si="20" ref="J1289:J1352">I1289/H1289%</f>
        <v>0</v>
      </c>
    </row>
    <row r="1290" spans="1:10" ht="16.5" customHeight="1">
      <c r="A1290" s="99"/>
      <c r="B1290" s="340"/>
      <c r="C1290" s="290"/>
      <c r="D1290" s="155" t="s">
        <v>217</v>
      </c>
      <c r="E1290" s="100" t="s">
        <v>218</v>
      </c>
      <c r="F1290" s="335" t="s">
        <v>677</v>
      </c>
      <c r="G1290" s="335"/>
      <c r="H1290" s="101">
        <v>1500</v>
      </c>
      <c r="I1290" s="101">
        <f>I1291</f>
        <v>0</v>
      </c>
      <c r="J1290" s="178">
        <f t="shared" si="20"/>
        <v>0</v>
      </c>
    </row>
    <row r="1291" spans="1:10" ht="16.5" customHeight="1">
      <c r="A1291" s="99"/>
      <c r="B1291" s="340"/>
      <c r="C1291" s="290"/>
      <c r="D1291" s="156"/>
      <c r="E1291" s="100" t="s">
        <v>1358</v>
      </c>
      <c r="F1291" s="335" t="s">
        <v>241</v>
      </c>
      <c r="G1291" s="335"/>
      <c r="H1291" s="101">
        <v>1000</v>
      </c>
      <c r="I1291" s="101">
        <v>0</v>
      </c>
      <c r="J1291" s="178">
        <f t="shared" si="20"/>
        <v>0</v>
      </c>
    </row>
    <row r="1292" spans="1:10" ht="16.5" customHeight="1">
      <c r="A1292" s="99"/>
      <c r="B1292" s="340"/>
      <c r="C1292" s="290"/>
      <c r="D1292" s="156"/>
      <c r="E1292" s="100" t="s">
        <v>1314</v>
      </c>
      <c r="F1292" s="335" t="s">
        <v>430</v>
      </c>
      <c r="G1292" s="335"/>
      <c r="H1292" s="101">
        <v>500</v>
      </c>
      <c r="I1292" s="101">
        <v>0</v>
      </c>
      <c r="J1292" s="178">
        <f t="shared" si="20"/>
        <v>0</v>
      </c>
    </row>
    <row r="1293" spans="1:10" ht="16.5" customHeight="1">
      <c r="A1293" s="99"/>
      <c r="B1293" s="340"/>
      <c r="C1293" s="290"/>
      <c r="D1293" s="155" t="s">
        <v>272</v>
      </c>
      <c r="E1293" s="100" t="s">
        <v>273</v>
      </c>
      <c r="F1293" s="335" t="s">
        <v>1396</v>
      </c>
      <c r="G1293" s="335"/>
      <c r="H1293" s="101">
        <v>22400</v>
      </c>
      <c r="I1293" s="101">
        <f>I1294+I1295</f>
        <v>10548</v>
      </c>
      <c r="J1293" s="178">
        <f t="shared" si="20"/>
        <v>47.089285714285715</v>
      </c>
    </row>
    <row r="1294" spans="1:10" ht="16.5" customHeight="1">
      <c r="A1294" s="99"/>
      <c r="B1294" s="340"/>
      <c r="C1294" s="290"/>
      <c r="D1294" s="156"/>
      <c r="E1294" s="100" t="s">
        <v>1358</v>
      </c>
      <c r="F1294" s="335" t="s">
        <v>1397</v>
      </c>
      <c r="G1294" s="335"/>
      <c r="H1294" s="101">
        <v>11200</v>
      </c>
      <c r="I1294" s="101">
        <v>703</v>
      </c>
      <c r="J1294" s="178">
        <f t="shared" si="20"/>
        <v>6.276785714285714</v>
      </c>
    </row>
    <row r="1295" spans="1:10" ht="16.5" customHeight="1">
      <c r="A1295" s="99"/>
      <c r="B1295" s="340"/>
      <c r="C1295" s="290"/>
      <c r="D1295" s="156"/>
      <c r="E1295" s="100" t="s">
        <v>1314</v>
      </c>
      <c r="F1295" s="335" t="s">
        <v>1397</v>
      </c>
      <c r="G1295" s="335"/>
      <c r="H1295" s="101">
        <v>11200</v>
      </c>
      <c r="I1295" s="101">
        <v>9845</v>
      </c>
      <c r="J1295" s="178">
        <f t="shared" si="20"/>
        <v>87.90178571428571</v>
      </c>
    </row>
    <row r="1296" spans="1:10" ht="24.75" customHeight="1">
      <c r="A1296" s="99"/>
      <c r="B1296" s="340"/>
      <c r="C1296" s="290"/>
      <c r="D1296" s="155" t="s">
        <v>525</v>
      </c>
      <c r="E1296" s="100" t="s">
        <v>526</v>
      </c>
      <c r="F1296" s="335" t="s">
        <v>384</v>
      </c>
      <c r="G1296" s="335"/>
      <c r="H1296" s="101">
        <v>2600</v>
      </c>
      <c r="I1296" s="101">
        <f>I1297+I1298</f>
        <v>2486.7</v>
      </c>
      <c r="J1296" s="178">
        <f t="shared" si="20"/>
        <v>95.64230769230768</v>
      </c>
    </row>
    <row r="1297" spans="1:10" ht="16.5" customHeight="1">
      <c r="A1297" s="99"/>
      <c r="B1297" s="340"/>
      <c r="C1297" s="290"/>
      <c r="D1297" s="156"/>
      <c r="E1297" s="100" t="s">
        <v>1358</v>
      </c>
      <c r="F1297" s="335" t="s">
        <v>677</v>
      </c>
      <c r="G1297" s="335"/>
      <c r="H1297" s="101">
        <v>2100</v>
      </c>
      <c r="I1297" s="101">
        <v>2100</v>
      </c>
      <c r="J1297" s="178">
        <f t="shared" si="20"/>
        <v>100</v>
      </c>
    </row>
    <row r="1298" spans="1:10" ht="16.5" customHeight="1">
      <c r="A1298" s="183"/>
      <c r="B1298" s="291"/>
      <c r="C1298" s="292"/>
      <c r="D1298" s="50"/>
      <c r="E1298" s="53" t="s">
        <v>1314</v>
      </c>
      <c r="F1298" s="293" t="s">
        <v>430</v>
      </c>
      <c r="G1298" s="293"/>
      <c r="H1298" s="110">
        <v>500</v>
      </c>
      <c r="I1298" s="110">
        <v>386.7</v>
      </c>
      <c r="J1298" s="191">
        <f t="shared" si="20"/>
        <v>77.34</v>
      </c>
    </row>
    <row r="1299" spans="1:10" ht="16.5" customHeight="1">
      <c r="A1299" s="185"/>
      <c r="B1299" s="252" t="s">
        <v>1398</v>
      </c>
      <c r="C1299" s="253"/>
      <c r="D1299" s="169"/>
      <c r="E1299" s="170" t="s">
        <v>1399</v>
      </c>
      <c r="F1299" s="254" t="s">
        <v>1400</v>
      </c>
      <c r="G1299" s="254"/>
      <c r="H1299" s="147">
        <f>H1300+H1313</f>
        <v>423682</v>
      </c>
      <c r="I1299" s="147">
        <f>I1300+I1313</f>
        <v>201259.80000000002</v>
      </c>
      <c r="J1299" s="203">
        <f t="shared" si="20"/>
        <v>47.50256088292635</v>
      </c>
    </row>
    <row r="1300" spans="1:10" ht="16.5" customHeight="1">
      <c r="A1300" s="99"/>
      <c r="B1300" s="8"/>
      <c r="C1300" s="9"/>
      <c r="D1300" s="159"/>
      <c r="E1300" s="160" t="s">
        <v>1577</v>
      </c>
      <c r="F1300" s="161"/>
      <c r="G1300" s="161"/>
      <c r="H1300" s="161">
        <f>H1301+H1303+H1305+H1307+H1309+H1311</f>
        <v>28000</v>
      </c>
      <c r="I1300" s="161">
        <f>I1301+I1303+I1305+I1307+I1309+I1311</f>
        <v>10160.57</v>
      </c>
      <c r="J1300" s="162">
        <f t="shared" si="20"/>
        <v>36.287749999999996</v>
      </c>
    </row>
    <row r="1301" spans="1:10" ht="16.5" customHeight="1">
      <c r="A1301" s="99"/>
      <c r="B1301" s="12"/>
      <c r="C1301" s="9"/>
      <c r="D1301" s="155" t="s">
        <v>253</v>
      </c>
      <c r="E1301" s="100" t="s">
        <v>254</v>
      </c>
      <c r="F1301" s="96"/>
      <c r="G1301" s="96"/>
      <c r="H1301" s="96">
        <v>9200</v>
      </c>
      <c r="I1301" s="96">
        <v>3225.6</v>
      </c>
      <c r="J1301" s="178">
        <f t="shared" si="20"/>
        <v>35.06086956521739</v>
      </c>
    </row>
    <row r="1302" spans="1:10" ht="16.5" customHeight="1">
      <c r="A1302" s="99"/>
      <c r="B1302" s="12"/>
      <c r="C1302" s="13"/>
      <c r="D1302" s="155"/>
      <c r="E1302" s="100" t="s">
        <v>1249</v>
      </c>
      <c r="F1302" s="96"/>
      <c r="G1302" s="96"/>
      <c r="H1302" s="96">
        <v>9200</v>
      </c>
      <c r="I1302" s="96">
        <v>3225.6</v>
      </c>
      <c r="J1302" s="178">
        <f t="shared" si="20"/>
        <v>35.06086956521739</v>
      </c>
    </row>
    <row r="1303" spans="1:10" ht="16.5" customHeight="1">
      <c r="A1303" s="99"/>
      <c r="B1303" s="12"/>
      <c r="C1303" s="13"/>
      <c r="D1303" s="155" t="s">
        <v>256</v>
      </c>
      <c r="E1303" s="100" t="s">
        <v>257</v>
      </c>
      <c r="F1303" s="96"/>
      <c r="G1303" s="96"/>
      <c r="H1303" s="96">
        <v>544</v>
      </c>
      <c r="I1303" s="96">
        <v>544</v>
      </c>
      <c r="J1303" s="178">
        <f t="shared" si="20"/>
        <v>99.99999999999999</v>
      </c>
    </row>
    <row r="1304" spans="1:10" ht="16.5" customHeight="1">
      <c r="A1304" s="99"/>
      <c r="B1304" s="12"/>
      <c r="C1304" s="13"/>
      <c r="D1304" s="155"/>
      <c r="E1304" s="100" t="s">
        <v>1249</v>
      </c>
      <c r="F1304" s="96"/>
      <c r="G1304" s="96"/>
      <c r="H1304" s="96">
        <v>544</v>
      </c>
      <c r="I1304" s="96">
        <v>544</v>
      </c>
      <c r="J1304" s="178">
        <f t="shared" si="20"/>
        <v>99.99999999999999</v>
      </c>
    </row>
    <row r="1305" spans="1:10" ht="16.5" customHeight="1">
      <c r="A1305" s="99"/>
      <c r="B1305" s="12"/>
      <c r="C1305" s="13"/>
      <c r="D1305" s="155" t="s">
        <v>259</v>
      </c>
      <c r="E1305" s="100" t="s">
        <v>260</v>
      </c>
      <c r="F1305" s="96"/>
      <c r="G1305" s="96"/>
      <c r="H1305" s="96">
        <v>1420</v>
      </c>
      <c r="I1305" s="96">
        <v>592.93</v>
      </c>
      <c r="J1305" s="178">
        <f t="shared" si="20"/>
        <v>41.7556338028169</v>
      </c>
    </row>
    <row r="1306" spans="1:10" ht="16.5" customHeight="1">
      <c r="A1306" s="99"/>
      <c r="B1306" s="12"/>
      <c r="C1306" s="13"/>
      <c r="D1306" s="155"/>
      <c r="E1306" s="100" t="s">
        <v>1249</v>
      </c>
      <c r="F1306" s="96"/>
      <c r="G1306" s="96"/>
      <c r="H1306" s="96">
        <v>1420</v>
      </c>
      <c r="I1306" s="96">
        <v>592.93</v>
      </c>
      <c r="J1306" s="178">
        <f t="shared" si="20"/>
        <v>41.7556338028169</v>
      </c>
    </row>
    <row r="1307" spans="1:10" ht="16.5" customHeight="1">
      <c r="A1307" s="99"/>
      <c r="B1307" s="12"/>
      <c r="C1307" s="13"/>
      <c r="D1307" s="155" t="s">
        <v>262</v>
      </c>
      <c r="E1307" s="100" t="s">
        <v>263</v>
      </c>
      <c r="F1307" s="96"/>
      <c r="G1307" s="96"/>
      <c r="H1307" s="96">
        <v>225</v>
      </c>
      <c r="I1307" s="96">
        <v>92.34</v>
      </c>
      <c r="J1307" s="178">
        <f t="shared" si="20"/>
        <v>41.04</v>
      </c>
    </row>
    <row r="1308" spans="1:10" ht="16.5" customHeight="1">
      <c r="A1308" s="99"/>
      <c r="B1308" s="12"/>
      <c r="C1308" s="13"/>
      <c r="D1308" s="155"/>
      <c r="E1308" s="100" t="s">
        <v>1249</v>
      </c>
      <c r="F1308" s="96"/>
      <c r="G1308" s="96"/>
      <c r="H1308" s="96">
        <v>225</v>
      </c>
      <c r="I1308" s="96">
        <v>92.34</v>
      </c>
      <c r="J1308" s="178">
        <f t="shared" si="20"/>
        <v>41.04</v>
      </c>
    </row>
    <row r="1309" spans="1:10" ht="16.5" customHeight="1">
      <c r="A1309" s="99"/>
      <c r="B1309" s="12"/>
      <c r="C1309" s="13"/>
      <c r="D1309" s="155" t="s">
        <v>242</v>
      </c>
      <c r="E1309" s="100" t="s">
        <v>243</v>
      </c>
      <c r="F1309" s="96"/>
      <c r="G1309" s="96"/>
      <c r="H1309" s="96">
        <v>16221</v>
      </c>
      <c r="I1309" s="96">
        <v>5315.7</v>
      </c>
      <c r="J1309" s="178">
        <f t="shared" si="20"/>
        <v>32.77048270760125</v>
      </c>
    </row>
    <row r="1310" spans="1:10" ht="16.5" customHeight="1">
      <c r="A1310" s="99"/>
      <c r="B1310" s="12"/>
      <c r="C1310" s="13"/>
      <c r="D1310" s="155"/>
      <c r="E1310" s="100" t="s">
        <v>1249</v>
      </c>
      <c r="F1310" s="335" t="s">
        <v>1411</v>
      </c>
      <c r="G1310" s="335"/>
      <c r="H1310" s="96">
        <v>16221</v>
      </c>
      <c r="I1310" s="96">
        <v>5315.7</v>
      </c>
      <c r="J1310" s="178">
        <f t="shared" si="20"/>
        <v>32.77048270760125</v>
      </c>
    </row>
    <row r="1311" spans="1:10" ht="16.5" customHeight="1">
      <c r="A1311" s="99"/>
      <c r="B1311" s="12"/>
      <c r="C1311" s="13"/>
      <c r="D1311" s="155" t="s">
        <v>272</v>
      </c>
      <c r="E1311" s="100" t="s">
        <v>273</v>
      </c>
      <c r="F1311" s="101"/>
      <c r="G1311" s="101"/>
      <c r="H1311" s="96">
        <v>390</v>
      </c>
      <c r="I1311" s="96">
        <v>390</v>
      </c>
      <c r="J1311" s="178">
        <f t="shared" si="20"/>
        <v>100</v>
      </c>
    </row>
    <row r="1312" spans="1:10" ht="16.5" customHeight="1">
      <c r="A1312" s="99"/>
      <c r="B1312" s="12"/>
      <c r="C1312" s="13"/>
      <c r="D1312" s="155"/>
      <c r="E1312" s="100" t="s">
        <v>1249</v>
      </c>
      <c r="F1312" s="335" t="s">
        <v>1414</v>
      </c>
      <c r="G1312" s="335"/>
      <c r="H1312" s="96">
        <v>390</v>
      </c>
      <c r="I1312" s="96">
        <v>390</v>
      </c>
      <c r="J1312" s="178">
        <f t="shared" si="20"/>
        <v>100</v>
      </c>
    </row>
    <row r="1313" spans="1:10" ht="16.5" customHeight="1">
      <c r="A1313" s="99"/>
      <c r="B1313" s="12"/>
      <c r="C1313" s="13"/>
      <c r="D1313" s="155"/>
      <c r="E1313" s="167" t="s">
        <v>723</v>
      </c>
      <c r="F1313" s="101"/>
      <c r="G1313" s="101" t="e">
        <f>#REF!+#REF!+#REF!+#REF!+#REF!+#REF!+#REF!+#REF!+#REF!+G1339+#REF!+#REF!</f>
        <v>#REF!</v>
      </c>
      <c r="H1313" s="96">
        <f>H1314+H1317+H1319+H1321+H1323+H1325+H1327+H1329+H1337+H1339+H1341+H1343</f>
        <v>395682</v>
      </c>
      <c r="I1313" s="96">
        <f>I1314+I1317+I1319+I1321+I1323+I1325+I1327+I1329+I1337+I1339+I1341+I1343</f>
        <v>191099.23</v>
      </c>
      <c r="J1313" s="178">
        <f t="shared" si="20"/>
        <v>48.2961645968227</v>
      </c>
    </row>
    <row r="1314" spans="1:10" ht="16.5" customHeight="1">
      <c r="A1314" s="99"/>
      <c r="B1314" s="247"/>
      <c r="C1314" s="248"/>
      <c r="D1314" s="155" t="s">
        <v>253</v>
      </c>
      <c r="E1314" s="100" t="s">
        <v>254</v>
      </c>
      <c r="F1314" s="345">
        <f>F1315+F1316</f>
        <v>106200</v>
      </c>
      <c r="G1314" s="347"/>
      <c r="H1314" s="101">
        <f>H1315+H1316</f>
        <v>106200</v>
      </c>
      <c r="I1314" s="101">
        <f>I1315</f>
        <v>56213.18</v>
      </c>
      <c r="J1314" s="178">
        <f t="shared" si="20"/>
        <v>52.93143126177024</v>
      </c>
    </row>
    <row r="1315" spans="1:10" ht="16.5" customHeight="1">
      <c r="A1315" s="99"/>
      <c r="B1315" s="340"/>
      <c r="C1315" s="290"/>
      <c r="D1315" s="156"/>
      <c r="E1315" s="100" t="s">
        <v>1358</v>
      </c>
      <c r="F1315" s="335" t="s">
        <v>1401</v>
      </c>
      <c r="G1315" s="335"/>
      <c r="H1315" s="101">
        <v>101622</v>
      </c>
      <c r="I1315" s="101">
        <v>56213.18</v>
      </c>
      <c r="J1315" s="178">
        <f t="shared" si="20"/>
        <v>55.31595520654976</v>
      </c>
    </row>
    <row r="1316" spans="1:10" ht="18" customHeight="1">
      <c r="A1316" s="99"/>
      <c r="B1316" s="340"/>
      <c r="C1316" s="290"/>
      <c r="D1316" s="156"/>
      <c r="E1316" s="100" t="s">
        <v>1373</v>
      </c>
      <c r="F1316" s="335" t="s">
        <v>1402</v>
      </c>
      <c r="G1316" s="335"/>
      <c r="H1316" s="101">
        <v>4578</v>
      </c>
      <c r="I1316" s="101">
        <v>0</v>
      </c>
      <c r="J1316" s="178">
        <f t="shared" si="20"/>
        <v>0</v>
      </c>
    </row>
    <row r="1317" spans="1:13" ht="16.5" customHeight="1">
      <c r="A1317" s="99"/>
      <c r="B1317" s="340"/>
      <c r="C1317" s="290"/>
      <c r="D1317" s="155" t="s">
        <v>256</v>
      </c>
      <c r="E1317" s="100" t="s">
        <v>257</v>
      </c>
      <c r="F1317" s="335">
        <v>8350</v>
      </c>
      <c r="G1317" s="335"/>
      <c r="H1317" s="101">
        <f>H1318</f>
        <v>8350</v>
      </c>
      <c r="I1317" s="101">
        <v>7537.94</v>
      </c>
      <c r="J1317" s="178">
        <f t="shared" si="20"/>
        <v>90.27473053892216</v>
      </c>
      <c r="L1317" s="14"/>
      <c r="M1317" s="15"/>
    </row>
    <row r="1318" spans="1:10" ht="16.5" customHeight="1">
      <c r="A1318" s="99"/>
      <c r="B1318" s="340"/>
      <c r="C1318" s="290"/>
      <c r="D1318" s="156"/>
      <c r="E1318" s="100" t="s">
        <v>1358</v>
      </c>
      <c r="F1318" s="335" t="s">
        <v>1403</v>
      </c>
      <c r="G1318" s="335"/>
      <c r="H1318" s="101">
        <v>8350</v>
      </c>
      <c r="I1318" s="101">
        <v>7537.94</v>
      </c>
      <c r="J1318" s="178">
        <f t="shared" si="20"/>
        <v>90.27473053892216</v>
      </c>
    </row>
    <row r="1319" spans="1:10" ht="16.5" customHeight="1">
      <c r="A1319" s="99"/>
      <c r="B1319" s="340"/>
      <c r="C1319" s="290"/>
      <c r="D1319" s="155" t="s">
        <v>259</v>
      </c>
      <c r="E1319" s="100" t="s">
        <v>260</v>
      </c>
      <c r="F1319" s="335">
        <v>18019</v>
      </c>
      <c r="G1319" s="335"/>
      <c r="H1319" s="101">
        <v>18019</v>
      </c>
      <c r="I1319" s="101">
        <v>15817.02</v>
      </c>
      <c r="J1319" s="178">
        <f t="shared" si="20"/>
        <v>87.77967700760308</v>
      </c>
    </row>
    <row r="1320" spans="1:10" ht="16.5" customHeight="1">
      <c r="A1320" s="99"/>
      <c r="B1320" s="340"/>
      <c r="C1320" s="290"/>
      <c r="D1320" s="156"/>
      <c r="E1320" s="100" t="s">
        <v>1358</v>
      </c>
      <c r="F1320" s="335" t="s">
        <v>1404</v>
      </c>
      <c r="G1320" s="335"/>
      <c r="H1320" s="101">
        <v>18019</v>
      </c>
      <c r="I1320" s="101">
        <v>15817.02</v>
      </c>
      <c r="J1320" s="178">
        <f t="shared" si="20"/>
        <v>87.77967700760308</v>
      </c>
    </row>
    <row r="1321" spans="1:10" ht="16.5" customHeight="1">
      <c r="A1321" s="99"/>
      <c r="B1321" s="340"/>
      <c r="C1321" s="290"/>
      <c r="D1321" s="155" t="s">
        <v>262</v>
      </c>
      <c r="E1321" s="100" t="s">
        <v>263</v>
      </c>
      <c r="F1321" s="335">
        <v>2806</v>
      </c>
      <c r="G1321" s="335"/>
      <c r="H1321" s="101">
        <v>2806</v>
      </c>
      <c r="I1321" s="101">
        <v>2612.22</v>
      </c>
      <c r="J1321" s="178">
        <f t="shared" si="20"/>
        <v>93.09408410548824</v>
      </c>
    </row>
    <row r="1322" spans="1:10" ht="16.5" customHeight="1">
      <c r="A1322" s="99"/>
      <c r="B1322" s="340"/>
      <c r="C1322" s="290"/>
      <c r="D1322" s="156"/>
      <c r="E1322" s="100" t="s">
        <v>1358</v>
      </c>
      <c r="F1322" s="335" t="s">
        <v>1405</v>
      </c>
      <c r="G1322" s="335"/>
      <c r="H1322" s="101">
        <v>2806</v>
      </c>
      <c r="I1322" s="101">
        <v>2612.22</v>
      </c>
      <c r="J1322" s="178">
        <f t="shared" si="20"/>
        <v>93.09408410548824</v>
      </c>
    </row>
    <row r="1323" spans="1:10" ht="16.5" customHeight="1">
      <c r="A1323" s="99"/>
      <c r="B1323" s="340"/>
      <c r="C1323" s="290"/>
      <c r="D1323" s="155" t="s">
        <v>237</v>
      </c>
      <c r="E1323" s="100" t="s">
        <v>229</v>
      </c>
      <c r="F1323" s="335" t="s">
        <v>1407</v>
      </c>
      <c r="G1323" s="335"/>
      <c r="H1323" s="101">
        <v>13350</v>
      </c>
      <c r="I1323" s="101">
        <v>2681.7</v>
      </c>
      <c r="J1323" s="178">
        <f t="shared" si="20"/>
        <v>20.0876404494382</v>
      </c>
    </row>
    <row r="1324" spans="1:10" ht="16.5" customHeight="1">
      <c r="A1324" s="99"/>
      <c r="B1324" s="340"/>
      <c r="C1324" s="290"/>
      <c r="D1324" s="156"/>
      <c r="E1324" s="100" t="s">
        <v>1358</v>
      </c>
      <c r="F1324" s="335" t="s">
        <v>1407</v>
      </c>
      <c r="G1324" s="335"/>
      <c r="H1324" s="101">
        <v>13350</v>
      </c>
      <c r="I1324" s="101">
        <v>2681.7</v>
      </c>
      <c r="J1324" s="178">
        <f t="shared" si="20"/>
        <v>20.0876404494382</v>
      </c>
    </row>
    <row r="1325" spans="1:10" ht="16.5" customHeight="1">
      <c r="A1325" s="99"/>
      <c r="B1325" s="340"/>
      <c r="C1325" s="290"/>
      <c r="D1325" s="155" t="s">
        <v>449</v>
      </c>
      <c r="E1325" s="100" t="s">
        <v>450</v>
      </c>
      <c r="F1325" s="335" t="s">
        <v>1408</v>
      </c>
      <c r="G1325" s="335"/>
      <c r="H1325" s="101">
        <v>29527</v>
      </c>
      <c r="I1325" s="101">
        <v>19774.87</v>
      </c>
      <c r="J1325" s="178">
        <f t="shared" si="20"/>
        <v>66.97216107291631</v>
      </c>
    </row>
    <row r="1326" spans="1:10" ht="16.5" customHeight="1">
      <c r="A1326" s="99"/>
      <c r="B1326" s="340"/>
      <c r="C1326" s="290"/>
      <c r="D1326" s="156"/>
      <c r="E1326" s="100" t="s">
        <v>1358</v>
      </c>
      <c r="F1326" s="335" t="s">
        <v>1408</v>
      </c>
      <c r="G1326" s="335"/>
      <c r="H1326" s="101">
        <v>29527</v>
      </c>
      <c r="I1326" s="101">
        <v>29774.87</v>
      </c>
      <c r="J1326" s="178">
        <f t="shared" si="20"/>
        <v>100.83946896061232</v>
      </c>
    </row>
    <row r="1327" spans="1:10" ht="16.5" customHeight="1">
      <c r="A1327" s="99"/>
      <c r="B1327" s="340"/>
      <c r="C1327" s="290"/>
      <c r="D1327" s="155" t="s">
        <v>267</v>
      </c>
      <c r="E1327" s="100" t="s">
        <v>268</v>
      </c>
      <c r="F1327" s="335" t="s">
        <v>1409</v>
      </c>
      <c r="G1327" s="335"/>
      <c r="H1327" s="101">
        <v>280</v>
      </c>
      <c r="I1327" s="101">
        <v>280</v>
      </c>
      <c r="J1327" s="178">
        <f t="shared" si="20"/>
        <v>100</v>
      </c>
    </row>
    <row r="1328" spans="1:10" ht="16.5" customHeight="1">
      <c r="A1328" s="183"/>
      <c r="B1328" s="291"/>
      <c r="C1328" s="292"/>
      <c r="D1328" s="50"/>
      <c r="E1328" s="53" t="s">
        <v>1358</v>
      </c>
      <c r="F1328" s="293" t="s">
        <v>1409</v>
      </c>
      <c r="G1328" s="293"/>
      <c r="H1328" s="110">
        <v>280</v>
      </c>
      <c r="I1328" s="110">
        <v>280</v>
      </c>
      <c r="J1328" s="191">
        <f t="shared" si="20"/>
        <v>100</v>
      </c>
    </row>
    <row r="1329" spans="1:10" ht="16.5" customHeight="1">
      <c r="A1329" s="185"/>
      <c r="B1329" s="326"/>
      <c r="C1329" s="287"/>
      <c r="D1329" s="166" t="s">
        <v>242</v>
      </c>
      <c r="E1329" s="115" t="s">
        <v>243</v>
      </c>
      <c r="F1329" s="348">
        <v>207696</v>
      </c>
      <c r="G1329" s="348"/>
      <c r="H1329" s="116">
        <v>206480</v>
      </c>
      <c r="I1329" s="116">
        <v>78776.38</v>
      </c>
      <c r="J1329" s="189">
        <f t="shared" si="20"/>
        <v>38.15206315381635</v>
      </c>
    </row>
    <row r="1330" spans="1:10" ht="15">
      <c r="A1330" s="99"/>
      <c r="B1330" s="340"/>
      <c r="C1330" s="290"/>
      <c r="D1330" s="156"/>
      <c r="E1330" s="100" t="s">
        <v>1358</v>
      </c>
      <c r="F1330" s="335" t="s">
        <v>1410</v>
      </c>
      <c r="G1330" s="335"/>
      <c r="H1330" s="101">
        <v>206480</v>
      </c>
      <c r="I1330" s="101">
        <v>78776.38</v>
      </c>
      <c r="J1330" s="178">
        <f t="shared" si="20"/>
        <v>38.15206315381635</v>
      </c>
    </row>
    <row r="1331" spans="1:10" ht="15">
      <c r="A1331" s="99"/>
      <c r="B1331" s="3"/>
      <c r="C1331" s="4"/>
      <c r="D1331" s="156"/>
      <c r="E1331" s="100" t="s">
        <v>1121</v>
      </c>
      <c r="F1331" s="101"/>
      <c r="G1331" s="101"/>
      <c r="H1331" s="101"/>
      <c r="I1331" s="101">
        <v>27151.04</v>
      </c>
      <c r="J1331" s="178"/>
    </row>
    <row r="1332" spans="1:10" ht="15">
      <c r="A1332" s="99"/>
      <c r="B1332" s="3"/>
      <c r="C1332" s="4"/>
      <c r="D1332" s="156"/>
      <c r="E1332" s="100" t="s">
        <v>1124</v>
      </c>
      <c r="F1332" s="101"/>
      <c r="G1332" s="101"/>
      <c r="H1332" s="101"/>
      <c r="I1332" s="101">
        <v>23468.88</v>
      </c>
      <c r="J1332" s="178"/>
    </row>
    <row r="1333" spans="1:10" ht="15">
      <c r="A1333" s="99"/>
      <c r="B1333" s="3"/>
      <c r="C1333" s="4"/>
      <c r="D1333" s="156"/>
      <c r="E1333" s="100" t="s">
        <v>1122</v>
      </c>
      <c r="F1333" s="101"/>
      <c r="G1333" s="101"/>
      <c r="H1333" s="101"/>
      <c r="I1333" s="101">
        <v>5544</v>
      </c>
      <c r="J1333" s="178"/>
    </row>
    <row r="1334" spans="1:10" ht="15">
      <c r="A1334" s="99"/>
      <c r="B1334" s="3"/>
      <c r="C1334" s="4"/>
      <c r="D1334" s="156"/>
      <c r="E1334" s="100" t="s">
        <v>1123</v>
      </c>
      <c r="F1334" s="101"/>
      <c r="G1334" s="101"/>
      <c r="H1334" s="101"/>
      <c r="I1334" s="101">
        <v>6789.6</v>
      </c>
      <c r="J1334" s="178"/>
    </row>
    <row r="1335" spans="1:10" ht="15">
      <c r="A1335" s="99"/>
      <c r="B1335" s="3"/>
      <c r="C1335" s="4"/>
      <c r="D1335" s="156"/>
      <c r="E1335" s="100" t="s">
        <v>1125</v>
      </c>
      <c r="F1335" s="101"/>
      <c r="G1335" s="101"/>
      <c r="H1335" s="101"/>
      <c r="I1335" s="101">
        <v>9648.3</v>
      </c>
      <c r="J1335" s="178"/>
    </row>
    <row r="1336" spans="1:10" ht="15">
      <c r="A1336" s="99"/>
      <c r="B1336" s="3"/>
      <c r="C1336" s="4"/>
      <c r="D1336" s="156"/>
      <c r="E1336" s="100" t="s">
        <v>1084</v>
      </c>
      <c r="F1336" s="101"/>
      <c r="G1336" s="101"/>
      <c r="H1336" s="101"/>
      <c r="I1336" s="101">
        <f>I1330-I1331-I1332-I1333-I1334-I1335</f>
        <v>6174.560000000003</v>
      </c>
      <c r="J1336" s="178"/>
    </row>
    <row r="1337" spans="1:10" ht="36" customHeight="1">
      <c r="A1337" s="99"/>
      <c r="B1337" s="340"/>
      <c r="C1337" s="290"/>
      <c r="D1337" s="155" t="s">
        <v>522</v>
      </c>
      <c r="E1337" s="100" t="s">
        <v>523</v>
      </c>
      <c r="F1337" s="335" t="s">
        <v>1412</v>
      </c>
      <c r="G1337" s="335"/>
      <c r="H1337" s="101">
        <v>1700</v>
      </c>
      <c r="I1337" s="101">
        <v>1108.19</v>
      </c>
      <c r="J1337" s="178">
        <f t="shared" si="20"/>
        <v>65.18764705882353</v>
      </c>
    </row>
    <row r="1338" spans="1:10" ht="15">
      <c r="A1338" s="99"/>
      <c r="B1338" s="340"/>
      <c r="C1338" s="290"/>
      <c r="D1338" s="23"/>
      <c r="E1338" s="100" t="s">
        <v>1358</v>
      </c>
      <c r="F1338" s="335" t="s">
        <v>1412</v>
      </c>
      <c r="G1338" s="335"/>
      <c r="H1338" s="101">
        <v>1700</v>
      </c>
      <c r="I1338" s="101">
        <v>1108.19</v>
      </c>
      <c r="J1338" s="178">
        <f t="shared" si="20"/>
        <v>65.18764705882353</v>
      </c>
    </row>
    <row r="1339" spans="1:10" ht="15">
      <c r="A1339" s="99"/>
      <c r="B1339" s="3"/>
      <c r="C1339" s="30"/>
      <c r="D1339" s="24">
        <v>4410</v>
      </c>
      <c r="E1339" s="20" t="s">
        <v>704</v>
      </c>
      <c r="F1339" s="101"/>
      <c r="G1339" s="101"/>
      <c r="H1339" s="101">
        <v>1000</v>
      </c>
      <c r="I1339" s="101">
        <v>576.73</v>
      </c>
      <c r="J1339" s="178">
        <f t="shared" si="20"/>
        <v>57.673</v>
      </c>
    </row>
    <row r="1340" spans="1:10" ht="15">
      <c r="A1340" s="99"/>
      <c r="B1340" s="3"/>
      <c r="C1340" s="4"/>
      <c r="D1340" s="25"/>
      <c r="E1340" s="100" t="s">
        <v>1358</v>
      </c>
      <c r="F1340" s="101"/>
      <c r="G1340" s="101"/>
      <c r="H1340" s="101">
        <v>1000</v>
      </c>
      <c r="I1340" s="101">
        <v>576.73</v>
      </c>
      <c r="J1340" s="178">
        <f t="shared" si="20"/>
        <v>57.673</v>
      </c>
    </row>
    <row r="1341" spans="1:10" ht="15">
      <c r="A1341" s="99"/>
      <c r="B1341" s="340"/>
      <c r="C1341" s="290"/>
      <c r="D1341" s="155" t="s">
        <v>217</v>
      </c>
      <c r="E1341" s="100" t="s">
        <v>218</v>
      </c>
      <c r="F1341" s="335" t="s">
        <v>327</v>
      </c>
      <c r="G1341" s="335"/>
      <c r="H1341" s="101">
        <v>2500</v>
      </c>
      <c r="I1341" s="101">
        <v>251</v>
      </c>
      <c r="J1341" s="178">
        <f t="shared" si="20"/>
        <v>10.04</v>
      </c>
    </row>
    <row r="1342" spans="1:10" ht="16.5" customHeight="1">
      <c r="A1342" s="99"/>
      <c r="B1342" s="340"/>
      <c r="C1342" s="290"/>
      <c r="D1342" s="156"/>
      <c r="E1342" s="100" t="s">
        <v>1358</v>
      </c>
      <c r="F1342" s="335" t="s">
        <v>327</v>
      </c>
      <c r="G1342" s="335"/>
      <c r="H1342" s="101">
        <v>2500</v>
      </c>
      <c r="I1342" s="101">
        <v>251</v>
      </c>
      <c r="J1342" s="178">
        <f t="shared" si="20"/>
        <v>10.04</v>
      </c>
    </row>
    <row r="1343" spans="1:10" ht="16.5" customHeight="1">
      <c r="A1343" s="99"/>
      <c r="B1343" s="340"/>
      <c r="C1343" s="290"/>
      <c r="D1343" s="155" t="s">
        <v>272</v>
      </c>
      <c r="E1343" s="100" t="s">
        <v>273</v>
      </c>
      <c r="F1343" s="335">
        <v>5414</v>
      </c>
      <c r="G1343" s="335"/>
      <c r="H1343" s="101">
        <v>5470</v>
      </c>
      <c r="I1343" s="101">
        <v>5470</v>
      </c>
      <c r="J1343" s="178">
        <f t="shared" si="20"/>
        <v>100</v>
      </c>
    </row>
    <row r="1344" spans="1:10" ht="16.5" customHeight="1">
      <c r="A1344" s="99"/>
      <c r="B1344" s="291"/>
      <c r="C1344" s="292"/>
      <c r="D1344" s="50"/>
      <c r="E1344" s="100" t="s">
        <v>1358</v>
      </c>
      <c r="F1344" s="335" t="s">
        <v>1413</v>
      </c>
      <c r="G1344" s="335"/>
      <c r="H1344" s="101">
        <v>5470</v>
      </c>
      <c r="I1344" s="101">
        <v>5470</v>
      </c>
      <c r="J1344" s="178">
        <f t="shared" si="20"/>
        <v>100</v>
      </c>
    </row>
    <row r="1345" spans="1:10" ht="16.5" customHeight="1">
      <c r="A1345" s="99"/>
      <c r="B1345" s="61">
        <v>85232</v>
      </c>
      <c r="C1345" s="62"/>
      <c r="D1345" s="63"/>
      <c r="E1345" s="64" t="s">
        <v>724</v>
      </c>
      <c r="F1345" s="205"/>
      <c r="G1345" s="205"/>
      <c r="H1345" s="205">
        <f>H1346+H1348+H1350</f>
        <v>137700.7</v>
      </c>
      <c r="I1345" s="205">
        <f>I1346+I1348+I1350</f>
        <v>135072.7</v>
      </c>
      <c r="J1345" s="179">
        <f t="shared" si="20"/>
        <v>98.09151296979609</v>
      </c>
    </row>
    <row r="1346" spans="1:10" ht="35.25" customHeight="1">
      <c r="A1346" s="99"/>
      <c r="B1346" s="18"/>
      <c r="C1346" s="14"/>
      <c r="D1346" s="24">
        <v>2640</v>
      </c>
      <c r="E1346" s="58" t="s">
        <v>725</v>
      </c>
      <c r="F1346" s="101"/>
      <c r="G1346" s="101"/>
      <c r="H1346" s="101">
        <v>25773.17</v>
      </c>
      <c r="I1346" s="101">
        <v>25773.17</v>
      </c>
      <c r="J1346" s="178">
        <f t="shared" si="20"/>
        <v>100</v>
      </c>
    </row>
    <row r="1347" spans="1:10" ht="20.25" customHeight="1">
      <c r="A1347" s="99"/>
      <c r="B1347" s="18"/>
      <c r="C1347" s="59"/>
      <c r="D1347" s="25"/>
      <c r="E1347" s="100" t="s">
        <v>726</v>
      </c>
      <c r="F1347" s="101"/>
      <c r="G1347" s="101"/>
      <c r="H1347" s="101">
        <v>25773.17</v>
      </c>
      <c r="I1347" s="101">
        <v>25773.17</v>
      </c>
      <c r="J1347" s="178">
        <f t="shared" si="20"/>
        <v>100</v>
      </c>
    </row>
    <row r="1348" spans="1:10" ht="53.25" customHeight="1">
      <c r="A1348" s="99"/>
      <c r="B1348" s="18"/>
      <c r="C1348" s="59"/>
      <c r="D1348" s="24">
        <v>2910</v>
      </c>
      <c r="E1348" s="58" t="s">
        <v>727</v>
      </c>
      <c r="F1348" s="101"/>
      <c r="G1348" s="101"/>
      <c r="H1348" s="101">
        <v>103617.53</v>
      </c>
      <c r="I1348" s="101">
        <v>103617.53</v>
      </c>
      <c r="J1348" s="178">
        <f t="shared" si="20"/>
        <v>100.00000000000001</v>
      </c>
    </row>
    <row r="1349" spans="1:10" ht="20.25" customHeight="1">
      <c r="A1349" s="99"/>
      <c r="B1349" s="18"/>
      <c r="C1349" s="59"/>
      <c r="D1349" s="27"/>
      <c r="E1349" s="100" t="s">
        <v>726</v>
      </c>
      <c r="F1349" s="101"/>
      <c r="G1349" s="101"/>
      <c r="H1349" s="101">
        <v>103617.53</v>
      </c>
      <c r="I1349" s="101">
        <v>103617.53</v>
      </c>
      <c r="J1349" s="178">
        <f t="shared" si="20"/>
        <v>100.00000000000001</v>
      </c>
    </row>
    <row r="1350" spans="1:10" ht="65.25" customHeight="1">
      <c r="A1350" s="99"/>
      <c r="B1350" s="18"/>
      <c r="C1350" s="14"/>
      <c r="D1350" s="24">
        <v>4560</v>
      </c>
      <c r="E1350" s="58" t="s">
        <v>728</v>
      </c>
      <c r="F1350" s="101"/>
      <c r="G1350" s="101"/>
      <c r="H1350" s="101">
        <v>8310</v>
      </c>
      <c r="I1350" s="101">
        <v>5682</v>
      </c>
      <c r="J1350" s="178">
        <f t="shared" si="20"/>
        <v>68.37545126353791</v>
      </c>
    </row>
    <row r="1351" spans="1:10" ht="24" customHeight="1">
      <c r="A1351" s="183"/>
      <c r="B1351" s="82"/>
      <c r="C1351" s="172"/>
      <c r="D1351" s="52"/>
      <c r="E1351" s="53" t="s">
        <v>726</v>
      </c>
      <c r="F1351" s="110"/>
      <c r="G1351" s="110"/>
      <c r="H1351" s="110">
        <v>8310</v>
      </c>
      <c r="I1351" s="110">
        <v>5682</v>
      </c>
      <c r="J1351" s="191">
        <f t="shared" si="20"/>
        <v>68.37545126353791</v>
      </c>
    </row>
    <row r="1352" spans="1:10" ht="23.25" customHeight="1">
      <c r="A1352" s="185"/>
      <c r="B1352" s="252" t="s">
        <v>1415</v>
      </c>
      <c r="C1352" s="253"/>
      <c r="D1352" s="169"/>
      <c r="E1352" s="170" t="s">
        <v>235</v>
      </c>
      <c r="F1352" s="254" t="s">
        <v>1416</v>
      </c>
      <c r="G1352" s="254"/>
      <c r="H1352" s="147">
        <f>H1353+H1356+H1364+H1366+H1368+H1370+H1372+H1375+H1377+H1379+H1384</f>
        <v>722452</v>
      </c>
      <c r="I1352" s="147">
        <f>I1353+I1356+I1364+I1366+I1368+I1370+I1372+I1375+I1377+I1379+I1384</f>
        <v>353879.44999999995</v>
      </c>
      <c r="J1352" s="203">
        <f t="shared" si="20"/>
        <v>48.983108912426005</v>
      </c>
    </row>
    <row r="1353" spans="1:10" ht="31.5" customHeight="1">
      <c r="A1353" s="99"/>
      <c r="B1353" s="342"/>
      <c r="C1353" s="297"/>
      <c r="D1353" s="155" t="s">
        <v>382</v>
      </c>
      <c r="E1353" s="100" t="s">
        <v>383</v>
      </c>
      <c r="F1353" s="335" t="s">
        <v>1417</v>
      </c>
      <c r="G1353" s="335"/>
      <c r="H1353" s="101">
        <v>36000</v>
      </c>
      <c r="I1353" s="101">
        <f>I1355</f>
        <v>36000</v>
      </c>
      <c r="J1353" s="178">
        <f aca="true" t="shared" si="21" ref="J1353:J1416">I1353/H1353%</f>
        <v>100</v>
      </c>
    </row>
    <row r="1354" spans="1:10" ht="16.5" customHeight="1">
      <c r="A1354" s="99"/>
      <c r="B1354" s="340"/>
      <c r="C1354" s="290"/>
      <c r="D1354" s="156"/>
      <c r="E1354" s="100" t="s">
        <v>1418</v>
      </c>
      <c r="F1354" s="335" t="s">
        <v>1419</v>
      </c>
      <c r="G1354" s="335"/>
      <c r="H1354" s="101">
        <v>0</v>
      </c>
      <c r="I1354" s="101">
        <v>0</v>
      </c>
      <c r="J1354" s="178"/>
    </row>
    <row r="1355" spans="1:10" ht="16.5" customHeight="1">
      <c r="A1355" s="99"/>
      <c r="B1355" s="340"/>
      <c r="C1355" s="290"/>
      <c r="D1355" s="156"/>
      <c r="E1355" s="100" t="s">
        <v>1420</v>
      </c>
      <c r="F1355" s="335" t="s">
        <v>541</v>
      </c>
      <c r="G1355" s="335"/>
      <c r="H1355" s="101">
        <v>36000</v>
      </c>
      <c r="I1355" s="101">
        <v>36000</v>
      </c>
      <c r="J1355" s="178">
        <f t="shared" si="21"/>
        <v>100</v>
      </c>
    </row>
    <row r="1356" spans="1:10" ht="16.5" customHeight="1">
      <c r="A1356" s="99"/>
      <c r="B1356" s="340"/>
      <c r="C1356" s="290"/>
      <c r="D1356" s="155" t="s">
        <v>1296</v>
      </c>
      <c r="E1356" s="100" t="s">
        <v>1297</v>
      </c>
      <c r="F1356" s="335" t="s">
        <v>1421</v>
      </c>
      <c r="G1356" s="335"/>
      <c r="H1356" s="101">
        <v>549200</v>
      </c>
      <c r="I1356" s="101">
        <f>I1357+I1358+I1359</f>
        <v>268278.8</v>
      </c>
      <c r="J1356" s="178">
        <f t="shared" si="21"/>
        <v>48.84901675163874</v>
      </c>
    </row>
    <row r="1357" spans="1:10" ht="16.5" customHeight="1">
      <c r="A1357" s="99"/>
      <c r="B1357" s="340"/>
      <c r="C1357" s="290"/>
      <c r="D1357" s="156"/>
      <c r="E1357" s="100" t="s">
        <v>1422</v>
      </c>
      <c r="F1357" s="335" t="s">
        <v>1423</v>
      </c>
      <c r="G1357" s="335"/>
      <c r="H1357" s="101">
        <v>31800</v>
      </c>
      <c r="I1357" s="101">
        <v>14100</v>
      </c>
      <c r="J1357" s="178">
        <f t="shared" si="21"/>
        <v>44.339622641509436</v>
      </c>
    </row>
    <row r="1358" spans="1:10" ht="30">
      <c r="A1358" s="99"/>
      <c r="B1358" s="340"/>
      <c r="C1358" s="290"/>
      <c r="D1358" s="156"/>
      <c r="E1358" s="100" t="s">
        <v>1424</v>
      </c>
      <c r="F1358" s="335" t="s">
        <v>1425</v>
      </c>
      <c r="G1358" s="335"/>
      <c r="H1358" s="101">
        <v>96500</v>
      </c>
      <c r="I1358" s="101">
        <v>13874.5</v>
      </c>
      <c r="J1358" s="178">
        <f t="shared" si="21"/>
        <v>14.377720207253885</v>
      </c>
    </row>
    <row r="1359" spans="1:10" ht="30">
      <c r="A1359" s="99"/>
      <c r="B1359" s="340"/>
      <c r="C1359" s="290"/>
      <c r="D1359" s="23"/>
      <c r="E1359" s="100" t="s">
        <v>1426</v>
      </c>
      <c r="F1359" s="335" t="s">
        <v>442</v>
      </c>
      <c r="G1359" s="335"/>
      <c r="H1359" s="101">
        <v>420900</v>
      </c>
      <c r="I1359" s="101">
        <v>240304.3</v>
      </c>
      <c r="J1359" s="178">
        <f t="shared" si="21"/>
        <v>57.092967450700876</v>
      </c>
    </row>
    <row r="1360" spans="1:10" ht="15">
      <c r="A1360" s="99"/>
      <c r="B1360" s="3"/>
      <c r="C1360" s="30"/>
      <c r="D1360" s="79"/>
      <c r="E1360" s="100" t="s">
        <v>1108</v>
      </c>
      <c r="F1360" s="101"/>
      <c r="G1360" s="101"/>
      <c r="H1360" s="101"/>
      <c r="I1360" s="101">
        <v>9909</v>
      </c>
      <c r="J1360" s="178"/>
    </row>
    <row r="1361" spans="1:10" ht="15">
      <c r="A1361" s="99"/>
      <c r="B1361" s="3"/>
      <c r="C1361" s="30"/>
      <c r="D1361" s="79"/>
      <c r="E1361" s="100" t="s">
        <v>1126</v>
      </c>
      <c r="F1361" s="101"/>
      <c r="G1361" s="101"/>
      <c r="H1361" s="101"/>
      <c r="I1361" s="101">
        <v>130037.74</v>
      </c>
      <c r="J1361" s="178"/>
    </row>
    <row r="1362" spans="1:10" ht="15">
      <c r="A1362" s="99"/>
      <c r="B1362" s="3"/>
      <c r="C1362" s="30"/>
      <c r="D1362" s="79"/>
      <c r="E1362" s="100" t="s">
        <v>1127</v>
      </c>
      <c r="F1362" s="101"/>
      <c r="G1362" s="101"/>
      <c r="H1362" s="101"/>
      <c r="I1362" s="101">
        <v>40726.56</v>
      </c>
      <c r="J1362" s="178"/>
    </row>
    <row r="1363" spans="1:10" ht="15">
      <c r="A1363" s="99"/>
      <c r="B1363" s="3"/>
      <c r="C1363" s="30"/>
      <c r="D1363" s="55"/>
      <c r="E1363" s="100" t="s">
        <v>1128</v>
      </c>
      <c r="F1363" s="101"/>
      <c r="G1363" s="101"/>
      <c r="H1363" s="101"/>
      <c r="I1363" s="101">
        <v>59631</v>
      </c>
      <c r="J1363" s="178"/>
    </row>
    <row r="1364" spans="1:10" ht="15">
      <c r="A1364" s="99"/>
      <c r="B1364" s="3"/>
      <c r="C1364" s="30"/>
      <c r="D1364" s="24">
        <v>4010</v>
      </c>
      <c r="E1364" s="20" t="s">
        <v>254</v>
      </c>
      <c r="F1364" s="101"/>
      <c r="G1364" s="101"/>
      <c r="H1364" s="101">
        <v>8316</v>
      </c>
      <c r="I1364" s="101">
        <v>2125.2</v>
      </c>
      <c r="J1364" s="178">
        <f t="shared" si="21"/>
        <v>25.555555555555554</v>
      </c>
    </row>
    <row r="1365" spans="1:10" ht="32.25" customHeight="1">
      <c r="A1365" s="99"/>
      <c r="B1365" s="3"/>
      <c r="C1365" s="4"/>
      <c r="D1365" s="27"/>
      <c r="E1365" s="100" t="s">
        <v>755</v>
      </c>
      <c r="F1365" s="101"/>
      <c r="G1365" s="101"/>
      <c r="H1365" s="101">
        <v>8316</v>
      </c>
      <c r="I1365" s="101">
        <v>2125.2</v>
      </c>
      <c r="J1365" s="178">
        <f t="shared" si="21"/>
        <v>25.555555555555554</v>
      </c>
    </row>
    <row r="1366" spans="1:10" ht="15">
      <c r="A1366" s="99"/>
      <c r="B1366" s="3"/>
      <c r="C1366" s="30"/>
      <c r="D1366" s="24">
        <v>4110</v>
      </c>
      <c r="E1366" s="20" t="s">
        <v>260</v>
      </c>
      <c r="F1366" s="101"/>
      <c r="G1366" s="101"/>
      <c r="H1366" s="101">
        <v>3950</v>
      </c>
      <c r="I1366" s="101">
        <v>994.97</v>
      </c>
      <c r="J1366" s="178">
        <f t="shared" si="21"/>
        <v>25.189113924050634</v>
      </c>
    </row>
    <row r="1367" spans="1:10" ht="27.75" customHeight="1">
      <c r="A1367" s="99"/>
      <c r="B1367" s="3"/>
      <c r="C1367" s="4"/>
      <c r="D1367" s="27"/>
      <c r="E1367" s="100" t="s">
        <v>755</v>
      </c>
      <c r="F1367" s="101"/>
      <c r="G1367" s="101"/>
      <c r="H1367" s="101">
        <v>3950</v>
      </c>
      <c r="I1367" s="101">
        <v>994.97</v>
      </c>
      <c r="J1367" s="178">
        <f t="shared" si="21"/>
        <v>25.189113924050634</v>
      </c>
    </row>
    <row r="1368" spans="1:10" ht="12.75" customHeight="1">
      <c r="A1368" s="99"/>
      <c r="B1368" s="3"/>
      <c r="C1368" s="30"/>
      <c r="D1368" s="24">
        <v>4120</v>
      </c>
      <c r="E1368" s="20" t="s">
        <v>263</v>
      </c>
      <c r="F1368" s="101"/>
      <c r="G1368" s="101"/>
      <c r="H1368" s="101">
        <v>300</v>
      </c>
      <c r="I1368" s="101">
        <v>51.46</v>
      </c>
      <c r="J1368" s="178">
        <f t="shared" si="21"/>
        <v>17.153333333333332</v>
      </c>
    </row>
    <row r="1369" spans="1:10" ht="27.75" customHeight="1">
      <c r="A1369" s="99"/>
      <c r="B1369" s="3"/>
      <c r="C1369" s="4"/>
      <c r="D1369" s="27"/>
      <c r="E1369" s="100" t="s">
        <v>755</v>
      </c>
      <c r="F1369" s="101"/>
      <c r="G1369" s="101"/>
      <c r="H1369" s="101">
        <v>300</v>
      </c>
      <c r="I1369" s="101">
        <v>51.46</v>
      </c>
      <c r="J1369" s="178">
        <f t="shared" si="21"/>
        <v>17.153333333333332</v>
      </c>
    </row>
    <row r="1370" spans="1:10" ht="18" customHeight="1">
      <c r="A1370" s="99"/>
      <c r="B1370" s="3"/>
      <c r="C1370" s="30"/>
      <c r="D1370" s="24">
        <v>4170</v>
      </c>
      <c r="E1370" s="20" t="s">
        <v>756</v>
      </c>
      <c r="F1370" s="101"/>
      <c r="G1370" s="101"/>
      <c r="H1370" s="101">
        <v>18560</v>
      </c>
      <c r="I1370" s="101">
        <v>5960</v>
      </c>
      <c r="J1370" s="178">
        <f t="shared" si="21"/>
        <v>32.112068965517246</v>
      </c>
    </row>
    <row r="1371" spans="1:10" ht="27.75" customHeight="1">
      <c r="A1371" s="99"/>
      <c r="B1371" s="3"/>
      <c r="C1371" s="4"/>
      <c r="D1371" s="25"/>
      <c r="E1371" s="100" t="s">
        <v>755</v>
      </c>
      <c r="F1371" s="101"/>
      <c r="G1371" s="101"/>
      <c r="H1371" s="101">
        <v>18560</v>
      </c>
      <c r="I1371" s="101">
        <v>5960</v>
      </c>
      <c r="J1371" s="178">
        <f t="shared" si="21"/>
        <v>32.112068965517246</v>
      </c>
    </row>
    <row r="1372" spans="1:10" ht="16.5" customHeight="1">
      <c r="A1372" s="99"/>
      <c r="B1372" s="340"/>
      <c r="C1372" s="290"/>
      <c r="D1372" s="155" t="s">
        <v>237</v>
      </c>
      <c r="E1372" s="100" t="s">
        <v>229</v>
      </c>
      <c r="F1372" s="335" t="s">
        <v>448</v>
      </c>
      <c r="G1372" s="335"/>
      <c r="H1372" s="101">
        <v>10989</v>
      </c>
      <c r="I1372" s="101">
        <f>I1373+I1374</f>
        <v>405.1</v>
      </c>
      <c r="J1372" s="178">
        <f t="shared" si="21"/>
        <v>3.6864136864136867</v>
      </c>
    </row>
    <row r="1373" spans="1:10" ht="30">
      <c r="A1373" s="99"/>
      <c r="B1373" s="340"/>
      <c r="C1373" s="290"/>
      <c r="D1373" s="156"/>
      <c r="E1373" s="100" t="s">
        <v>1424</v>
      </c>
      <c r="F1373" s="335" t="s">
        <v>448</v>
      </c>
      <c r="G1373" s="335"/>
      <c r="H1373" s="101">
        <v>10000</v>
      </c>
      <c r="I1373" s="101">
        <v>405.1</v>
      </c>
      <c r="J1373" s="178">
        <f t="shared" si="21"/>
        <v>4.051</v>
      </c>
    </row>
    <row r="1374" spans="1:10" ht="30" customHeight="1">
      <c r="A1374" s="99"/>
      <c r="B1374" s="3"/>
      <c r="C1374" s="4"/>
      <c r="D1374" s="23"/>
      <c r="E1374" s="100" t="s">
        <v>755</v>
      </c>
      <c r="F1374" s="101"/>
      <c r="G1374" s="101"/>
      <c r="H1374" s="101">
        <v>989</v>
      </c>
      <c r="I1374" s="101">
        <v>0</v>
      </c>
      <c r="J1374" s="178">
        <f t="shared" si="21"/>
        <v>0</v>
      </c>
    </row>
    <row r="1375" spans="1:10" ht="19.5" customHeight="1">
      <c r="A1375" s="183"/>
      <c r="B1375" s="145"/>
      <c r="C1375" s="306"/>
      <c r="D1375" s="24">
        <v>4260</v>
      </c>
      <c r="E1375" s="43" t="s">
        <v>450</v>
      </c>
      <c r="F1375" s="110"/>
      <c r="G1375" s="110"/>
      <c r="H1375" s="110">
        <v>250</v>
      </c>
      <c r="I1375" s="110">
        <v>58.54</v>
      </c>
      <c r="J1375" s="191">
        <f t="shared" si="21"/>
        <v>23.416</v>
      </c>
    </row>
    <row r="1376" spans="1:10" ht="30" customHeight="1">
      <c r="A1376" s="185"/>
      <c r="B1376" s="192"/>
      <c r="C1376" s="193"/>
      <c r="D1376" s="158"/>
      <c r="E1376" s="115" t="s">
        <v>755</v>
      </c>
      <c r="F1376" s="116"/>
      <c r="G1376" s="116"/>
      <c r="H1376" s="116">
        <v>250</v>
      </c>
      <c r="I1376" s="116">
        <v>58.54</v>
      </c>
      <c r="J1376" s="189">
        <f t="shared" si="21"/>
        <v>23.416</v>
      </c>
    </row>
    <row r="1377" spans="1:10" ht="16.5" customHeight="1">
      <c r="A1377" s="99"/>
      <c r="B1377" s="340"/>
      <c r="C1377" s="290"/>
      <c r="D1377" s="155" t="s">
        <v>267</v>
      </c>
      <c r="E1377" s="100" t="s">
        <v>268</v>
      </c>
      <c r="F1377" s="335" t="s">
        <v>241</v>
      </c>
      <c r="G1377" s="335"/>
      <c r="H1377" s="101">
        <v>1000</v>
      </c>
      <c r="I1377" s="101">
        <v>900</v>
      </c>
      <c r="J1377" s="178">
        <f t="shared" si="21"/>
        <v>90</v>
      </c>
    </row>
    <row r="1378" spans="1:10" ht="30">
      <c r="A1378" s="99"/>
      <c r="B1378" s="340"/>
      <c r="C1378" s="290"/>
      <c r="D1378" s="156"/>
      <c r="E1378" s="100" t="s">
        <v>1424</v>
      </c>
      <c r="F1378" s="335" t="s">
        <v>241</v>
      </c>
      <c r="G1378" s="335"/>
      <c r="H1378" s="101">
        <v>1000</v>
      </c>
      <c r="I1378" s="101">
        <v>900</v>
      </c>
      <c r="J1378" s="178">
        <f t="shared" si="21"/>
        <v>90</v>
      </c>
    </row>
    <row r="1379" spans="1:10" ht="16.5" customHeight="1">
      <c r="A1379" s="99"/>
      <c r="B1379" s="340"/>
      <c r="C1379" s="290"/>
      <c r="D1379" s="155" t="s">
        <v>242</v>
      </c>
      <c r="E1379" s="100" t="s">
        <v>243</v>
      </c>
      <c r="F1379" s="335" t="s">
        <v>1233</v>
      </c>
      <c r="G1379" s="335"/>
      <c r="H1379" s="101">
        <v>93340</v>
      </c>
      <c r="I1379" s="101">
        <f>I1380+I1381+I1382</f>
        <v>38558.38</v>
      </c>
      <c r="J1379" s="178">
        <f t="shared" si="21"/>
        <v>41.30959931433469</v>
      </c>
    </row>
    <row r="1380" spans="1:10" ht="30">
      <c r="A1380" s="99"/>
      <c r="B1380" s="340"/>
      <c r="C1380" s="290"/>
      <c r="D1380" s="156"/>
      <c r="E1380" s="100" t="s">
        <v>1424</v>
      </c>
      <c r="F1380" s="335" t="s">
        <v>448</v>
      </c>
      <c r="G1380" s="335"/>
      <c r="H1380" s="101">
        <v>10000</v>
      </c>
      <c r="I1380" s="101">
        <v>1349.67</v>
      </c>
      <c r="J1380" s="178">
        <f t="shared" si="21"/>
        <v>13.4967</v>
      </c>
    </row>
    <row r="1381" spans="1:10" ht="28.5" customHeight="1">
      <c r="A1381" s="99"/>
      <c r="B1381" s="10"/>
      <c r="C1381" s="11"/>
      <c r="D1381" s="156"/>
      <c r="E1381" s="100" t="s">
        <v>755</v>
      </c>
      <c r="F1381" s="101"/>
      <c r="G1381" s="101"/>
      <c r="H1381" s="101">
        <v>9240</v>
      </c>
      <c r="I1381" s="101">
        <v>2005.39</v>
      </c>
      <c r="J1381" s="178">
        <f t="shared" si="21"/>
        <v>21.703354978354977</v>
      </c>
    </row>
    <row r="1382" spans="1:10" ht="30">
      <c r="A1382" s="99"/>
      <c r="B1382" s="336"/>
      <c r="C1382" s="289"/>
      <c r="D1382" s="23"/>
      <c r="E1382" s="100" t="s">
        <v>1426</v>
      </c>
      <c r="F1382" s="335" t="s">
        <v>221</v>
      </c>
      <c r="G1382" s="335"/>
      <c r="H1382" s="101">
        <v>74100</v>
      </c>
      <c r="I1382" s="101">
        <v>35203.32</v>
      </c>
      <c r="J1382" s="178">
        <f t="shared" si="21"/>
        <v>47.50785425101215</v>
      </c>
    </row>
    <row r="1383" spans="1:10" ht="15">
      <c r="A1383" s="99"/>
      <c r="B1383" s="18"/>
      <c r="C1383" s="19"/>
      <c r="D1383" s="55"/>
      <c r="E1383" s="100" t="s">
        <v>1129</v>
      </c>
      <c r="F1383" s="335" t="s">
        <v>468</v>
      </c>
      <c r="G1383" s="335"/>
      <c r="H1383" s="101">
        <v>74100</v>
      </c>
      <c r="I1383" s="101">
        <v>35203.32</v>
      </c>
      <c r="J1383" s="178">
        <f t="shared" si="21"/>
        <v>47.50785425101215</v>
      </c>
    </row>
    <row r="1384" spans="1:10" ht="15">
      <c r="A1384" s="99"/>
      <c r="B1384" s="18"/>
      <c r="C1384" s="19"/>
      <c r="D1384" s="24">
        <v>4440</v>
      </c>
      <c r="E1384" s="20" t="s">
        <v>273</v>
      </c>
      <c r="F1384" s="101"/>
      <c r="G1384" s="101"/>
      <c r="H1384" s="101">
        <v>547</v>
      </c>
      <c r="I1384" s="101">
        <v>547</v>
      </c>
      <c r="J1384" s="178">
        <f t="shared" si="21"/>
        <v>100</v>
      </c>
    </row>
    <row r="1385" spans="1:10" ht="31.5" customHeight="1">
      <c r="A1385" s="99"/>
      <c r="B1385" s="18"/>
      <c r="C1385" s="17"/>
      <c r="D1385" s="25"/>
      <c r="E1385" s="100" t="s">
        <v>755</v>
      </c>
      <c r="F1385" s="101"/>
      <c r="G1385" s="101"/>
      <c r="H1385" s="101">
        <v>547</v>
      </c>
      <c r="I1385" s="101">
        <v>547</v>
      </c>
      <c r="J1385" s="178">
        <f t="shared" si="21"/>
        <v>100</v>
      </c>
    </row>
    <row r="1386" spans="1:10" ht="16.5" customHeight="1">
      <c r="A1386" s="144" t="s">
        <v>1427</v>
      </c>
      <c r="B1386" s="298"/>
      <c r="C1386" s="299"/>
      <c r="D1386" s="148"/>
      <c r="E1386" s="149" t="s">
        <v>1428</v>
      </c>
      <c r="F1386" s="280" t="s">
        <v>1429</v>
      </c>
      <c r="G1386" s="280"/>
      <c r="H1386" s="150">
        <f>H1387+H1519+H1523</f>
        <v>2124033</v>
      </c>
      <c r="I1386" s="150">
        <f>I1387+I1519+I1523</f>
        <v>1006444.6500000001</v>
      </c>
      <c r="J1386" s="181">
        <f t="shared" si="21"/>
        <v>47.38366353065136</v>
      </c>
    </row>
    <row r="1387" spans="1:10" ht="16.5" customHeight="1">
      <c r="A1387" s="99"/>
      <c r="B1387" s="294" t="s">
        <v>1430</v>
      </c>
      <c r="C1387" s="295"/>
      <c r="D1387" s="152"/>
      <c r="E1387" s="153" t="s">
        <v>1431</v>
      </c>
      <c r="F1387" s="296" t="s">
        <v>1432</v>
      </c>
      <c r="G1387" s="296"/>
      <c r="H1387" s="154">
        <f>H1388+H1395+H1403+H1411+H1419+H1427+H1437+H1444+H1452+H1458+H1466+H1474+H1481+H1483+H1491+H1498+H1505+H1513+H1515</f>
        <v>1715696</v>
      </c>
      <c r="I1387" s="154">
        <f>I1388+I1395+I1403+I1411+I1419+I1427+I1437+I1444+I1452+I1458+I1466+I1474+I1483+I1481+I1491+I1498+I1505+I1513+I1515</f>
        <v>950507.9600000002</v>
      </c>
      <c r="J1387" s="179">
        <f t="shared" si="21"/>
        <v>55.400721339911044</v>
      </c>
    </row>
    <row r="1388" spans="1:10" ht="16.5" customHeight="1">
      <c r="A1388" s="99"/>
      <c r="B1388" s="342"/>
      <c r="C1388" s="297"/>
      <c r="D1388" s="155" t="s">
        <v>249</v>
      </c>
      <c r="E1388" s="100" t="s">
        <v>250</v>
      </c>
      <c r="F1388" s="335" t="s">
        <v>1433</v>
      </c>
      <c r="G1388" s="335"/>
      <c r="H1388" s="101">
        <v>31617</v>
      </c>
      <c r="I1388" s="101">
        <f>SUM(I1389:I1394)</f>
        <v>18410.3</v>
      </c>
      <c r="J1388" s="178">
        <f t="shared" si="21"/>
        <v>58.22911724705063</v>
      </c>
    </row>
    <row r="1389" spans="1:10" ht="16.5" customHeight="1">
      <c r="A1389" s="99"/>
      <c r="B1389" s="340"/>
      <c r="C1389" s="290"/>
      <c r="D1389" s="156"/>
      <c r="E1389" s="100" t="s">
        <v>1148</v>
      </c>
      <c r="F1389" s="335" t="s">
        <v>1434</v>
      </c>
      <c r="G1389" s="335"/>
      <c r="H1389" s="101">
        <v>7519</v>
      </c>
      <c r="I1389" s="101">
        <v>6498.58</v>
      </c>
      <c r="J1389" s="178">
        <f t="shared" si="21"/>
        <v>86.42878042292858</v>
      </c>
    </row>
    <row r="1390" spans="1:10" ht="16.5" customHeight="1">
      <c r="A1390" s="99"/>
      <c r="B1390" s="340"/>
      <c r="C1390" s="290"/>
      <c r="D1390" s="156"/>
      <c r="E1390" s="100" t="s">
        <v>866</v>
      </c>
      <c r="F1390" s="335" t="s">
        <v>1435</v>
      </c>
      <c r="G1390" s="335"/>
      <c r="H1390" s="101">
        <v>6089</v>
      </c>
      <c r="I1390" s="101">
        <v>2517.94</v>
      </c>
      <c r="J1390" s="178">
        <f t="shared" si="21"/>
        <v>41.352274593529316</v>
      </c>
    </row>
    <row r="1391" spans="1:10" ht="16.5" customHeight="1">
      <c r="A1391" s="99"/>
      <c r="B1391" s="340"/>
      <c r="C1391" s="290"/>
      <c r="D1391" s="156"/>
      <c r="E1391" s="100" t="s">
        <v>875</v>
      </c>
      <c r="F1391" s="335" t="s">
        <v>1436</v>
      </c>
      <c r="G1391" s="335"/>
      <c r="H1391" s="101">
        <v>608</v>
      </c>
      <c r="I1391" s="101">
        <v>17.22</v>
      </c>
      <c r="J1391" s="178">
        <f t="shared" si="21"/>
        <v>2.832236842105263</v>
      </c>
    </row>
    <row r="1392" spans="1:10" ht="16.5" customHeight="1">
      <c r="A1392" s="99"/>
      <c r="B1392" s="340"/>
      <c r="C1392" s="290"/>
      <c r="D1392" s="156"/>
      <c r="E1392" s="100" t="s">
        <v>879</v>
      </c>
      <c r="F1392" s="335" t="s">
        <v>1437</v>
      </c>
      <c r="G1392" s="335"/>
      <c r="H1392" s="101">
        <v>6823</v>
      </c>
      <c r="I1392" s="101">
        <v>3884.68</v>
      </c>
      <c r="J1392" s="178">
        <f t="shared" si="21"/>
        <v>56.93507254873222</v>
      </c>
    </row>
    <row r="1393" spans="1:10" ht="16.5" customHeight="1">
      <c r="A1393" s="99"/>
      <c r="B1393" s="340"/>
      <c r="C1393" s="290"/>
      <c r="D1393" s="156"/>
      <c r="E1393" s="100" t="s">
        <v>882</v>
      </c>
      <c r="F1393" s="335" t="s">
        <v>1438</v>
      </c>
      <c r="G1393" s="335"/>
      <c r="H1393" s="101">
        <v>4655</v>
      </c>
      <c r="I1393" s="101">
        <v>2160.66</v>
      </c>
      <c r="J1393" s="178">
        <f t="shared" si="21"/>
        <v>46.41589688506982</v>
      </c>
    </row>
    <row r="1394" spans="1:10" ht="16.5" customHeight="1">
      <c r="A1394" s="99"/>
      <c r="B1394" s="340"/>
      <c r="C1394" s="290"/>
      <c r="D1394" s="156"/>
      <c r="E1394" s="100" t="s">
        <v>884</v>
      </c>
      <c r="F1394" s="335" t="s">
        <v>1439</v>
      </c>
      <c r="G1394" s="335"/>
      <c r="H1394" s="101">
        <v>5923</v>
      </c>
      <c r="I1394" s="101">
        <v>3331.22</v>
      </c>
      <c r="J1394" s="178">
        <f t="shared" si="21"/>
        <v>56.24210704035117</v>
      </c>
    </row>
    <row r="1395" spans="1:10" ht="16.5" customHeight="1">
      <c r="A1395" s="99"/>
      <c r="B1395" s="340"/>
      <c r="C1395" s="290"/>
      <c r="D1395" s="155" t="s">
        <v>253</v>
      </c>
      <c r="E1395" s="100" t="s">
        <v>254</v>
      </c>
      <c r="F1395" s="335" t="s">
        <v>1440</v>
      </c>
      <c r="G1395" s="335"/>
      <c r="H1395" s="101">
        <v>1149017</v>
      </c>
      <c r="I1395" s="101">
        <f>SUM(I1396:I1402)</f>
        <v>609694.34</v>
      </c>
      <c r="J1395" s="178">
        <f t="shared" si="21"/>
        <v>53.0622558238912</v>
      </c>
    </row>
    <row r="1396" spans="1:10" ht="16.5" customHeight="1">
      <c r="A1396" s="99"/>
      <c r="B1396" s="340"/>
      <c r="C1396" s="290"/>
      <c r="D1396" s="156"/>
      <c r="E1396" s="100" t="s">
        <v>1148</v>
      </c>
      <c r="F1396" s="335" t="s">
        <v>1441</v>
      </c>
      <c r="G1396" s="335"/>
      <c r="H1396" s="101">
        <v>281520</v>
      </c>
      <c r="I1396" s="101">
        <v>85091.53</v>
      </c>
      <c r="J1396" s="178">
        <f t="shared" si="21"/>
        <v>30.22574950269963</v>
      </c>
    </row>
    <row r="1397" spans="1:10" ht="16.5" customHeight="1">
      <c r="A1397" s="99"/>
      <c r="B1397" s="340"/>
      <c r="C1397" s="290"/>
      <c r="D1397" s="156"/>
      <c r="E1397" s="100" t="s">
        <v>866</v>
      </c>
      <c r="F1397" s="335" t="s">
        <v>1442</v>
      </c>
      <c r="G1397" s="335"/>
      <c r="H1397" s="101">
        <v>77586</v>
      </c>
      <c r="I1397" s="101">
        <v>41165.89</v>
      </c>
      <c r="J1397" s="178">
        <f t="shared" si="21"/>
        <v>53.05839971128812</v>
      </c>
    </row>
    <row r="1398" spans="1:10" ht="16.5" customHeight="1">
      <c r="A1398" s="99"/>
      <c r="B1398" s="340"/>
      <c r="C1398" s="290"/>
      <c r="D1398" s="156"/>
      <c r="E1398" s="100" t="s">
        <v>875</v>
      </c>
      <c r="F1398" s="335" t="s">
        <v>1443</v>
      </c>
      <c r="G1398" s="335"/>
      <c r="H1398" s="101">
        <v>313895</v>
      </c>
      <c r="I1398" s="101">
        <v>161023.36</v>
      </c>
      <c r="J1398" s="178">
        <f t="shared" si="21"/>
        <v>51.29847879067841</v>
      </c>
    </row>
    <row r="1399" spans="1:10" ht="16.5" customHeight="1">
      <c r="A1399" s="99"/>
      <c r="B1399" s="340"/>
      <c r="C1399" s="290"/>
      <c r="D1399" s="156"/>
      <c r="E1399" s="100" t="s">
        <v>877</v>
      </c>
      <c r="F1399" s="335" t="s">
        <v>1444</v>
      </c>
      <c r="G1399" s="335"/>
      <c r="H1399" s="101">
        <v>224668</v>
      </c>
      <c r="I1399" s="101">
        <v>188344.53</v>
      </c>
      <c r="J1399" s="178">
        <f t="shared" si="21"/>
        <v>83.83237933306035</v>
      </c>
    </row>
    <row r="1400" spans="1:10" ht="16.5" customHeight="1">
      <c r="A1400" s="99"/>
      <c r="B1400" s="340"/>
      <c r="C1400" s="290"/>
      <c r="D1400" s="156"/>
      <c r="E1400" s="100" t="s">
        <v>879</v>
      </c>
      <c r="F1400" s="335" t="s">
        <v>1445</v>
      </c>
      <c r="G1400" s="335"/>
      <c r="H1400" s="101">
        <v>89263</v>
      </c>
      <c r="I1400" s="101">
        <v>51534.03</v>
      </c>
      <c r="J1400" s="178">
        <f t="shared" si="21"/>
        <v>57.73280082452976</v>
      </c>
    </row>
    <row r="1401" spans="1:10" ht="16.5" customHeight="1">
      <c r="A1401" s="183"/>
      <c r="B1401" s="291"/>
      <c r="C1401" s="292"/>
      <c r="D1401" s="50"/>
      <c r="E1401" s="53" t="s">
        <v>882</v>
      </c>
      <c r="F1401" s="293" t="s">
        <v>1446</v>
      </c>
      <c r="G1401" s="293"/>
      <c r="H1401" s="110">
        <v>73651</v>
      </c>
      <c r="I1401" s="110">
        <v>39626.96</v>
      </c>
      <c r="J1401" s="191">
        <f t="shared" si="21"/>
        <v>53.80369580861088</v>
      </c>
    </row>
    <row r="1402" spans="1:10" ht="16.5" customHeight="1">
      <c r="A1402" s="185"/>
      <c r="B1402" s="326"/>
      <c r="C1402" s="287"/>
      <c r="D1402" s="158"/>
      <c r="E1402" s="115" t="s">
        <v>884</v>
      </c>
      <c r="F1402" s="348" t="s">
        <v>1447</v>
      </c>
      <c r="G1402" s="348"/>
      <c r="H1402" s="116">
        <v>88434</v>
      </c>
      <c r="I1402" s="116">
        <v>42908.04</v>
      </c>
      <c r="J1402" s="189">
        <f t="shared" si="21"/>
        <v>48.51984530836556</v>
      </c>
    </row>
    <row r="1403" spans="1:10" ht="16.5" customHeight="1">
      <c r="A1403" s="99"/>
      <c r="B1403" s="340"/>
      <c r="C1403" s="290"/>
      <c r="D1403" s="155" t="s">
        <v>256</v>
      </c>
      <c r="E1403" s="100" t="s">
        <v>257</v>
      </c>
      <c r="F1403" s="335" t="s">
        <v>1448</v>
      </c>
      <c r="G1403" s="335"/>
      <c r="H1403" s="101">
        <v>81648</v>
      </c>
      <c r="I1403" s="101">
        <f>SUM(I1404:I1410)</f>
        <v>81517.25</v>
      </c>
      <c r="J1403" s="178">
        <f t="shared" si="21"/>
        <v>99.83986135606506</v>
      </c>
    </row>
    <row r="1404" spans="1:10" ht="16.5" customHeight="1">
      <c r="A1404" s="99"/>
      <c r="B1404" s="340"/>
      <c r="C1404" s="290"/>
      <c r="D1404" s="156"/>
      <c r="E1404" s="100" t="s">
        <v>1148</v>
      </c>
      <c r="F1404" s="335" t="s">
        <v>1449</v>
      </c>
      <c r="G1404" s="335"/>
      <c r="H1404" s="101">
        <v>4705</v>
      </c>
      <c r="I1404" s="101">
        <v>4705</v>
      </c>
      <c r="J1404" s="178">
        <f t="shared" si="21"/>
        <v>100</v>
      </c>
    </row>
    <row r="1405" spans="1:10" ht="16.5" customHeight="1">
      <c r="A1405" s="99"/>
      <c r="B1405" s="340"/>
      <c r="C1405" s="290"/>
      <c r="D1405" s="156"/>
      <c r="E1405" s="100" t="s">
        <v>866</v>
      </c>
      <c r="F1405" s="335" t="s">
        <v>1450</v>
      </c>
      <c r="G1405" s="335"/>
      <c r="H1405" s="101">
        <v>7283</v>
      </c>
      <c r="I1405" s="101">
        <v>7283</v>
      </c>
      <c r="J1405" s="178">
        <f t="shared" si="21"/>
        <v>100</v>
      </c>
    </row>
    <row r="1406" spans="1:10" ht="16.5" customHeight="1">
      <c r="A1406" s="99"/>
      <c r="B1406" s="340"/>
      <c r="C1406" s="290"/>
      <c r="D1406" s="156"/>
      <c r="E1406" s="100" t="s">
        <v>875</v>
      </c>
      <c r="F1406" s="335" t="s">
        <v>1451</v>
      </c>
      <c r="G1406" s="335"/>
      <c r="H1406" s="101">
        <v>24297</v>
      </c>
      <c r="I1406" s="101">
        <v>24296.06</v>
      </c>
      <c r="J1406" s="178">
        <f t="shared" si="21"/>
        <v>99.99613120961436</v>
      </c>
    </row>
    <row r="1407" spans="1:10" ht="16.5" customHeight="1">
      <c r="A1407" s="99"/>
      <c r="B1407" s="340"/>
      <c r="C1407" s="290"/>
      <c r="D1407" s="156"/>
      <c r="E1407" s="100" t="s">
        <v>877</v>
      </c>
      <c r="F1407" s="335" t="s">
        <v>1452</v>
      </c>
      <c r="G1407" s="335"/>
      <c r="H1407" s="101">
        <v>18710</v>
      </c>
      <c r="I1407" s="101">
        <v>18705.15</v>
      </c>
      <c r="J1407" s="178">
        <f t="shared" si="21"/>
        <v>99.97407803313737</v>
      </c>
    </row>
    <row r="1408" spans="1:10" ht="16.5" customHeight="1">
      <c r="A1408" s="99"/>
      <c r="B1408" s="340"/>
      <c r="C1408" s="290"/>
      <c r="D1408" s="156"/>
      <c r="E1408" s="100" t="s">
        <v>879</v>
      </c>
      <c r="F1408" s="335" t="s">
        <v>1453</v>
      </c>
      <c r="G1408" s="335"/>
      <c r="H1408" s="101">
        <v>8914</v>
      </c>
      <c r="I1408" s="101">
        <v>8914</v>
      </c>
      <c r="J1408" s="178">
        <f t="shared" si="21"/>
        <v>100</v>
      </c>
    </row>
    <row r="1409" spans="1:10" ht="16.5" customHeight="1">
      <c r="A1409" s="99"/>
      <c r="B1409" s="340"/>
      <c r="C1409" s="290"/>
      <c r="D1409" s="156"/>
      <c r="E1409" s="100" t="s">
        <v>882</v>
      </c>
      <c r="F1409" s="335" t="s">
        <v>1468</v>
      </c>
      <c r="G1409" s="335"/>
      <c r="H1409" s="101">
        <v>10538</v>
      </c>
      <c r="I1409" s="101">
        <v>10413.04</v>
      </c>
      <c r="J1409" s="178">
        <f t="shared" si="21"/>
        <v>98.8141962421712</v>
      </c>
    </row>
    <row r="1410" spans="1:10" ht="16.5" customHeight="1">
      <c r="A1410" s="99"/>
      <c r="B1410" s="340"/>
      <c r="C1410" s="290"/>
      <c r="D1410" s="156"/>
      <c r="E1410" s="100" t="s">
        <v>884</v>
      </c>
      <c r="F1410" s="335" t="s">
        <v>1469</v>
      </c>
      <c r="G1410" s="335"/>
      <c r="H1410" s="101">
        <v>7201</v>
      </c>
      <c r="I1410" s="101">
        <v>7201</v>
      </c>
      <c r="J1410" s="178">
        <f t="shared" si="21"/>
        <v>100</v>
      </c>
    </row>
    <row r="1411" spans="1:10" ht="16.5" customHeight="1">
      <c r="A1411" s="99"/>
      <c r="B1411" s="340"/>
      <c r="C1411" s="290"/>
      <c r="D1411" s="155" t="s">
        <v>259</v>
      </c>
      <c r="E1411" s="100" t="s">
        <v>260</v>
      </c>
      <c r="F1411" s="335" t="s">
        <v>1470</v>
      </c>
      <c r="G1411" s="335"/>
      <c r="H1411" s="101">
        <v>197944</v>
      </c>
      <c r="I1411" s="101">
        <f>SUM(I1412:I1418)</f>
        <v>102458.43</v>
      </c>
      <c r="J1411" s="178">
        <f t="shared" si="21"/>
        <v>51.761321383825724</v>
      </c>
    </row>
    <row r="1412" spans="1:10" ht="16.5" customHeight="1">
      <c r="A1412" s="99"/>
      <c r="B1412" s="340"/>
      <c r="C1412" s="290"/>
      <c r="D1412" s="156"/>
      <c r="E1412" s="100" t="s">
        <v>1148</v>
      </c>
      <c r="F1412" s="335" t="s">
        <v>1471</v>
      </c>
      <c r="G1412" s="335"/>
      <c r="H1412" s="101">
        <v>49413</v>
      </c>
      <c r="I1412" s="101">
        <v>14699.63</v>
      </c>
      <c r="J1412" s="178">
        <f t="shared" si="21"/>
        <v>29.748507477789243</v>
      </c>
    </row>
    <row r="1413" spans="1:10" ht="16.5" customHeight="1">
      <c r="A1413" s="99"/>
      <c r="B1413" s="340"/>
      <c r="C1413" s="290"/>
      <c r="D1413" s="156"/>
      <c r="E1413" s="100" t="s">
        <v>866</v>
      </c>
      <c r="F1413" s="335" t="s">
        <v>1472</v>
      </c>
      <c r="G1413" s="335"/>
      <c r="H1413" s="101">
        <v>16387</v>
      </c>
      <c r="I1413" s="101">
        <v>6893.03</v>
      </c>
      <c r="J1413" s="178">
        <f t="shared" si="21"/>
        <v>42.06401415756392</v>
      </c>
    </row>
    <row r="1414" spans="1:10" ht="16.5" customHeight="1">
      <c r="A1414" s="99"/>
      <c r="B1414" s="340"/>
      <c r="C1414" s="290"/>
      <c r="D1414" s="156"/>
      <c r="E1414" s="100" t="s">
        <v>875</v>
      </c>
      <c r="F1414" s="335" t="s">
        <v>1473</v>
      </c>
      <c r="G1414" s="335"/>
      <c r="H1414" s="101">
        <v>51527</v>
      </c>
      <c r="I1414" s="101">
        <v>26968.41</v>
      </c>
      <c r="J1414" s="178">
        <f t="shared" si="21"/>
        <v>52.33840510800163</v>
      </c>
    </row>
    <row r="1415" spans="1:10" ht="16.5" customHeight="1">
      <c r="A1415" s="99"/>
      <c r="B1415" s="340"/>
      <c r="C1415" s="290"/>
      <c r="D1415" s="156"/>
      <c r="E1415" s="100" t="s">
        <v>877</v>
      </c>
      <c r="F1415" s="335" t="s">
        <v>1474</v>
      </c>
      <c r="G1415" s="335"/>
      <c r="H1415" s="101">
        <v>37604</v>
      </c>
      <c r="I1415" s="101">
        <v>32093.61</v>
      </c>
      <c r="J1415" s="178">
        <f t="shared" si="21"/>
        <v>85.34626635464312</v>
      </c>
    </row>
    <row r="1416" spans="1:10" ht="16.5" customHeight="1">
      <c r="A1416" s="99"/>
      <c r="B1416" s="340"/>
      <c r="C1416" s="290"/>
      <c r="D1416" s="156"/>
      <c r="E1416" s="100" t="s">
        <v>879</v>
      </c>
      <c r="F1416" s="335" t="s">
        <v>1475</v>
      </c>
      <c r="G1416" s="335"/>
      <c r="H1416" s="101">
        <v>12954</v>
      </c>
      <c r="I1416" s="101">
        <v>8406.58</v>
      </c>
      <c r="J1416" s="178">
        <f t="shared" si="21"/>
        <v>64.89563069322217</v>
      </c>
    </row>
    <row r="1417" spans="1:10" ht="16.5" customHeight="1">
      <c r="A1417" s="99"/>
      <c r="B1417" s="340"/>
      <c r="C1417" s="290"/>
      <c r="D1417" s="156"/>
      <c r="E1417" s="100" t="s">
        <v>882</v>
      </c>
      <c r="F1417" s="335" t="s">
        <v>1476</v>
      </c>
      <c r="G1417" s="335"/>
      <c r="H1417" s="101">
        <v>12107</v>
      </c>
      <c r="I1417" s="101">
        <v>6049.57</v>
      </c>
      <c r="J1417" s="178">
        <f aca="true" t="shared" si="22" ref="J1417:J1480">I1417/H1417%</f>
        <v>49.967539439993395</v>
      </c>
    </row>
    <row r="1418" spans="1:10" ht="16.5" customHeight="1">
      <c r="A1418" s="99"/>
      <c r="B1418" s="340"/>
      <c r="C1418" s="290"/>
      <c r="D1418" s="156"/>
      <c r="E1418" s="100" t="s">
        <v>884</v>
      </c>
      <c r="F1418" s="335" t="s">
        <v>1477</v>
      </c>
      <c r="G1418" s="335"/>
      <c r="H1418" s="101">
        <v>17952</v>
      </c>
      <c r="I1418" s="101">
        <v>7347.6</v>
      </c>
      <c r="J1418" s="178">
        <f t="shared" si="22"/>
        <v>40.92914438502674</v>
      </c>
    </row>
    <row r="1419" spans="1:10" ht="16.5" customHeight="1">
      <c r="A1419" s="99"/>
      <c r="B1419" s="340"/>
      <c r="C1419" s="290"/>
      <c r="D1419" s="155" t="s">
        <v>262</v>
      </c>
      <c r="E1419" s="100" t="s">
        <v>263</v>
      </c>
      <c r="F1419" s="335" t="s">
        <v>1478</v>
      </c>
      <c r="G1419" s="335"/>
      <c r="H1419" s="101">
        <v>29617</v>
      </c>
      <c r="I1419" s="101">
        <f>SUM(I1420:I1426)</f>
        <v>15998.179999999998</v>
      </c>
      <c r="J1419" s="178">
        <f t="shared" si="22"/>
        <v>54.01688219603605</v>
      </c>
    </row>
    <row r="1420" spans="1:10" ht="16.5" customHeight="1">
      <c r="A1420" s="99"/>
      <c r="B1420" s="340"/>
      <c r="C1420" s="290"/>
      <c r="D1420" s="156"/>
      <c r="E1420" s="100" t="s">
        <v>1148</v>
      </c>
      <c r="F1420" s="335" t="s">
        <v>1479</v>
      </c>
      <c r="G1420" s="335"/>
      <c r="H1420" s="101">
        <v>5139</v>
      </c>
      <c r="I1420" s="101">
        <v>2370.96</v>
      </c>
      <c r="J1420" s="178">
        <f t="shared" si="22"/>
        <v>46.13660245183888</v>
      </c>
    </row>
    <row r="1421" spans="1:10" ht="16.5" customHeight="1">
      <c r="A1421" s="99"/>
      <c r="B1421" s="340"/>
      <c r="C1421" s="290"/>
      <c r="D1421" s="156"/>
      <c r="E1421" s="100" t="s">
        <v>866</v>
      </c>
      <c r="F1421" s="335" t="s">
        <v>1480</v>
      </c>
      <c r="G1421" s="335"/>
      <c r="H1421" s="101">
        <v>2620</v>
      </c>
      <c r="I1421" s="101">
        <v>1030.99</v>
      </c>
      <c r="J1421" s="178">
        <f t="shared" si="22"/>
        <v>39.35076335877863</v>
      </c>
    </row>
    <row r="1422" spans="1:10" ht="16.5" customHeight="1">
      <c r="A1422" s="99"/>
      <c r="B1422" s="340"/>
      <c r="C1422" s="290"/>
      <c r="D1422" s="156"/>
      <c r="E1422" s="100" t="s">
        <v>875</v>
      </c>
      <c r="F1422" s="335" t="s">
        <v>1481</v>
      </c>
      <c r="G1422" s="335"/>
      <c r="H1422" s="101">
        <v>8361</v>
      </c>
      <c r="I1422" s="101">
        <v>4080.14</v>
      </c>
      <c r="J1422" s="178">
        <f t="shared" si="22"/>
        <v>48.79966511182873</v>
      </c>
    </row>
    <row r="1423" spans="1:10" ht="16.5" customHeight="1">
      <c r="A1423" s="99"/>
      <c r="B1423" s="340"/>
      <c r="C1423" s="290"/>
      <c r="D1423" s="156"/>
      <c r="E1423" s="100" t="s">
        <v>877</v>
      </c>
      <c r="F1423" s="335" t="s">
        <v>1482</v>
      </c>
      <c r="G1423" s="335"/>
      <c r="H1423" s="101">
        <v>6031</v>
      </c>
      <c r="I1423" s="101">
        <v>5002.62</v>
      </c>
      <c r="J1423" s="178">
        <f t="shared" si="22"/>
        <v>82.94843309567236</v>
      </c>
    </row>
    <row r="1424" spans="1:10" ht="16.5" customHeight="1">
      <c r="A1424" s="99"/>
      <c r="B1424" s="340"/>
      <c r="C1424" s="290"/>
      <c r="D1424" s="156"/>
      <c r="E1424" s="100" t="s">
        <v>879</v>
      </c>
      <c r="F1424" s="335" t="s">
        <v>1483</v>
      </c>
      <c r="G1424" s="335"/>
      <c r="H1424" s="101">
        <v>2785</v>
      </c>
      <c r="I1424" s="101">
        <v>1363.98</v>
      </c>
      <c r="J1424" s="178">
        <f t="shared" si="22"/>
        <v>48.97594254937163</v>
      </c>
    </row>
    <row r="1425" spans="1:10" ht="16.5" customHeight="1">
      <c r="A1425" s="99"/>
      <c r="B1425" s="340"/>
      <c r="C1425" s="290"/>
      <c r="D1425" s="156"/>
      <c r="E1425" s="100" t="s">
        <v>882</v>
      </c>
      <c r="F1425" s="335" t="s">
        <v>1484</v>
      </c>
      <c r="G1425" s="335"/>
      <c r="H1425" s="101">
        <v>2162</v>
      </c>
      <c r="I1425" s="101">
        <v>957.33</v>
      </c>
      <c r="J1425" s="178">
        <f t="shared" si="22"/>
        <v>44.27983348751156</v>
      </c>
    </row>
    <row r="1426" spans="1:10" ht="16.5" customHeight="1">
      <c r="A1426" s="99"/>
      <c r="B1426" s="340"/>
      <c r="C1426" s="290"/>
      <c r="D1426" s="156"/>
      <c r="E1426" s="100" t="s">
        <v>884</v>
      </c>
      <c r="F1426" s="335" t="s">
        <v>1485</v>
      </c>
      <c r="G1426" s="335"/>
      <c r="H1426" s="101">
        <v>2519</v>
      </c>
      <c r="I1426" s="101">
        <v>1192.16</v>
      </c>
      <c r="J1426" s="178">
        <f t="shared" si="22"/>
        <v>47.3267169511711</v>
      </c>
    </row>
    <row r="1427" spans="1:10" ht="16.5" customHeight="1">
      <c r="A1427" s="99"/>
      <c r="B1427" s="340"/>
      <c r="C1427" s="290"/>
      <c r="D1427" s="155" t="s">
        <v>237</v>
      </c>
      <c r="E1427" s="100" t="s">
        <v>229</v>
      </c>
      <c r="F1427" s="335" t="s">
        <v>1486</v>
      </c>
      <c r="G1427" s="335"/>
      <c r="H1427" s="101">
        <v>78480</v>
      </c>
      <c r="I1427" s="101">
        <f>I1428+I1430+I1431+I1433+I1434+I1435+I1436</f>
        <v>32073.38</v>
      </c>
      <c r="J1427" s="178">
        <f t="shared" si="22"/>
        <v>40.86822120285424</v>
      </c>
    </row>
    <row r="1428" spans="1:10" ht="16.5" customHeight="1">
      <c r="A1428" s="99"/>
      <c r="B1428" s="340"/>
      <c r="C1428" s="290"/>
      <c r="D1428" s="156"/>
      <c r="E1428" s="100" t="s">
        <v>1148</v>
      </c>
      <c r="F1428" s="335" t="s">
        <v>1487</v>
      </c>
      <c r="G1428" s="335"/>
      <c r="H1428" s="101">
        <v>35644</v>
      </c>
      <c r="I1428" s="101">
        <v>20123.99</v>
      </c>
      <c r="J1428" s="178">
        <f t="shared" si="22"/>
        <v>56.4582818987768</v>
      </c>
    </row>
    <row r="1429" spans="1:10" ht="16.5" customHeight="1">
      <c r="A1429" s="99"/>
      <c r="B1429" s="3"/>
      <c r="C1429" s="4"/>
      <c r="D1429" s="156"/>
      <c r="E1429" s="100" t="s">
        <v>53</v>
      </c>
      <c r="F1429" s="101"/>
      <c r="G1429" s="101"/>
      <c r="H1429" s="101"/>
      <c r="I1429" s="101">
        <v>16600</v>
      </c>
      <c r="J1429" s="178"/>
    </row>
    <row r="1430" spans="1:10" ht="16.5" customHeight="1">
      <c r="A1430" s="99"/>
      <c r="B1430" s="340"/>
      <c r="C1430" s="290"/>
      <c r="D1430" s="156"/>
      <c r="E1430" s="100" t="s">
        <v>866</v>
      </c>
      <c r="F1430" s="335" t="s">
        <v>1488</v>
      </c>
      <c r="G1430" s="335"/>
      <c r="H1430" s="101">
        <v>14846</v>
      </c>
      <c r="I1430" s="101">
        <v>579.32</v>
      </c>
      <c r="J1430" s="178">
        <f t="shared" si="22"/>
        <v>3.902195877677489</v>
      </c>
    </row>
    <row r="1431" spans="1:10" ht="16.5" customHeight="1">
      <c r="A1431" s="183"/>
      <c r="B1431" s="291"/>
      <c r="C1431" s="292"/>
      <c r="D1431" s="50"/>
      <c r="E1431" s="53" t="s">
        <v>875</v>
      </c>
      <c r="F1431" s="293" t="s">
        <v>1489</v>
      </c>
      <c r="G1431" s="293"/>
      <c r="H1431" s="110">
        <v>14713</v>
      </c>
      <c r="I1431" s="110">
        <v>7926.95</v>
      </c>
      <c r="J1431" s="191">
        <f t="shared" si="22"/>
        <v>53.87718344321348</v>
      </c>
    </row>
    <row r="1432" spans="1:10" ht="16.5" customHeight="1">
      <c r="A1432" s="185"/>
      <c r="B1432" s="192"/>
      <c r="C1432" s="193"/>
      <c r="D1432" s="158"/>
      <c r="E1432" s="115" t="s">
        <v>562</v>
      </c>
      <c r="F1432" s="116"/>
      <c r="G1432" s="116"/>
      <c r="H1432" s="116"/>
      <c r="I1432" s="116">
        <v>6645.84</v>
      </c>
      <c r="J1432" s="189"/>
    </row>
    <row r="1433" spans="1:10" ht="16.5" customHeight="1">
      <c r="A1433" s="99"/>
      <c r="B1433" s="340"/>
      <c r="C1433" s="290"/>
      <c r="D1433" s="156"/>
      <c r="E1433" s="100" t="s">
        <v>877</v>
      </c>
      <c r="F1433" s="335" t="s">
        <v>1490</v>
      </c>
      <c r="G1433" s="335"/>
      <c r="H1433" s="101">
        <v>2201</v>
      </c>
      <c r="I1433" s="101">
        <v>478.18</v>
      </c>
      <c r="J1433" s="178">
        <f t="shared" si="22"/>
        <v>21.72557928214448</v>
      </c>
    </row>
    <row r="1434" spans="1:10" ht="16.5" customHeight="1">
      <c r="A1434" s="99"/>
      <c r="B1434" s="340"/>
      <c r="C1434" s="290"/>
      <c r="D1434" s="156"/>
      <c r="E1434" s="100" t="s">
        <v>879</v>
      </c>
      <c r="F1434" s="335" t="s">
        <v>1491</v>
      </c>
      <c r="G1434" s="335"/>
      <c r="H1434" s="101">
        <v>2965</v>
      </c>
      <c r="I1434" s="101">
        <v>1432.1</v>
      </c>
      <c r="J1434" s="178">
        <f t="shared" si="22"/>
        <v>48.30016863406408</v>
      </c>
    </row>
    <row r="1435" spans="1:10" ht="16.5" customHeight="1">
      <c r="A1435" s="99"/>
      <c r="B1435" s="340"/>
      <c r="C1435" s="290"/>
      <c r="D1435" s="156"/>
      <c r="E1435" s="100" t="s">
        <v>882</v>
      </c>
      <c r="F1435" s="335" t="s">
        <v>1492</v>
      </c>
      <c r="G1435" s="335"/>
      <c r="H1435" s="101">
        <v>5356</v>
      </c>
      <c r="I1435" s="101">
        <v>532.47</v>
      </c>
      <c r="J1435" s="178">
        <f t="shared" si="22"/>
        <v>9.941560866318149</v>
      </c>
    </row>
    <row r="1436" spans="1:10" ht="16.5" customHeight="1">
      <c r="A1436" s="99"/>
      <c r="B1436" s="340"/>
      <c r="C1436" s="290"/>
      <c r="D1436" s="156"/>
      <c r="E1436" s="100" t="s">
        <v>884</v>
      </c>
      <c r="F1436" s="335" t="s">
        <v>1493</v>
      </c>
      <c r="G1436" s="335"/>
      <c r="H1436" s="101">
        <v>2755</v>
      </c>
      <c r="I1436" s="101">
        <v>1000.37</v>
      </c>
      <c r="J1436" s="178">
        <f t="shared" si="22"/>
        <v>36.31107078039928</v>
      </c>
    </row>
    <row r="1437" spans="1:10" ht="16.5" customHeight="1">
      <c r="A1437" s="99"/>
      <c r="B1437" s="340"/>
      <c r="C1437" s="290"/>
      <c r="D1437" s="155" t="s">
        <v>940</v>
      </c>
      <c r="E1437" s="100" t="s">
        <v>941</v>
      </c>
      <c r="F1437" s="335" t="s">
        <v>1494</v>
      </c>
      <c r="G1437" s="335"/>
      <c r="H1437" s="101">
        <v>2259</v>
      </c>
      <c r="I1437" s="101">
        <f>SUM(I1438:I1443)</f>
        <v>32.81</v>
      </c>
      <c r="J1437" s="178">
        <f t="shared" si="22"/>
        <v>1.4524125719344845</v>
      </c>
    </row>
    <row r="1438" spans="1:10" ht="16.5" customHeight="1">
      <c r="A1438" s="99"/>
      <c r="B1438" s="340"/>
      <c r="C1438" s="290"/>
      <c r="D1438" s="156"/>
      <c r="E1438" s="100" t="s">
        <v>1148</v>
      </c>
      <c r="F1438" s="335" t="s">
        <v>1495</v>
      </c>
      <c r="G1438" s="335"/>
      <c r="H1438" s="101">
        <v>1432</v>
      </c>
      <c r="I1438" s="101">
        <v>32.81</v>
      </c>
      <c r="J1438" s="178">
        <f t="shared" si="22"/>
        <v>2.291201117318436</v>
      </c>
    </row>
    <row r="1439" spans="1:10" ht="16.5" customHeight="1">
      <c r="A1439" s="99"/>
      <c r="B1439" s="340"/>
      <c r="C1439" s="290"/>
      <c r="D1439" s="156"/>
      <c r="E1439" s="100" t="s">
        <v>866</v>
      </c>
      <c r="F1439" s="335" t="s">
        <v>1496</v>
      </c>
      <c r="G1439" s="335"/>
      <c r="H1439" s="101">
        <v>55</v>
      </c>
      <c r="I1439" s="101">
        <v>0</v>
      </c>
      <c r="J1439" s="178">
        <f t="shared" si="22"/>
        <v>0</v>
      </c>
    </row>
    <row r="1440" spans="1:10" ht="16.5" customHeight="1">
      <c r="A1440" s="99"/>
      <c r="B1440" s="340"/>
      <c r="C1440" s="290"/>
      <c r="D1440" s="156"/>
      <c r="E1440" s="100" t="s">
        <v>875</v>
      </c>
      <c r="F1440" s="335" t="s">
        <v>1497</v>
      </c>
      <c r="G1440" s="335"/>
      <c r="H1440" s="101">
        <v>466</v>
      </c>
      <c r="I1440" s="101">
        <v>0</v>
      </c>
      <c r="J1440" s="178">
        <f t="shared" si="22"/>
        <v>0</v>
      </c>
    </row>
    <row r="1441" spans="1:10" ht="16.5" customHeight="1">
      <c r="A1441" s="99"/>
      <c r="B1441" s="340"/>
      <c r="C1441" s="290"/>
      <c r="D1441" s="156"/>
      <c r="E1441" s="100" t="s">
        <v>879</v>
      </c>
      <c r="F1441" s="335" t="s">
        <v>1498</v>
      </c>
      <c r="G1441" s="335"/>
      <c r="H1441" s="101">
        <v>102</v>
      </c>
      <c r="I1441" s="101">
        <v>0</v>
      </c>
      <c r="J1441" s="178">
        <f t="shared" si="22"/>
        <v>0</v>
      </c>
    </row>
    <row r="1442" spans="1:10" ht="16.5" customHeight="1">
      <c r="A1442" s="99"/>
      <c r="B1442" s="340"/>
      <c r="C1442" s="290"/>
      <c r="D1442" s="156"/>
      <c r="E1442" s="100" t="s">
        <v>882</v>
      </c>
      <c r="F1442" s="335" t="s">
        <v>1498</v>
      </c>
      <c r="G1442" s="335"/>
      <c r="H1442" s="101">
        <v>102</v>
      </c>
      <c r="I1442" s="101">
        <v>0</v>
      </c>
      <c r="J1442" s="178">
        <f t="shared" si="22"/>
        <v>0</v>
      </c>
    </row>
    <row r="1443" spans="1:10" ht="16.5" customHeight="1">
      <c r="A1443" s="99"/>
      <c r="B1443" s="340"/>
      <c r="C1443" s="290"/>
      <c r="D1443" s="156"/>
      <c r="E1443" s="100" t="s">
        <v>884</v>
      </c>
      <c r="F1443" s="335" t="s">
        <v>1498</v>
      </c>
      <c r="G1443" s="335"/>
      <c r="H1443" s="101">
        <v>102</v>
      </c>
      <c r="I1443" s="101">
        <v>0</v>
      </c>
      <c r="J1443" s="178">
        <f t="shared" si="22"/>
        <v>0</v>
      </c>
    </row>
    <row r="1444" spans="1:10" ht="16.5" customHeight="1">
      <c r="A1444" s="99"/>
      <c r="B1444" s="340"/>
      <c r="C1444" s="290"/>
      <c r="D1444" s="155" t="s">
        <v>449</v>
      </c>
      <c r="E1444" s="100" t="s">
        <v>450</v>
      </c>
      <c r="F1444" s="335" t="s">
        <v>1499</v>
      </c>
      <c r="G1444" s="335"/>
      <c r="H1444" s="101">
        <v>45936</v>
      </c>
      <c r="I1444" s="101">
        <f>SUM(I1445:I1451)</f>
        <v>23356.37</v>
      </c>
      <c r="J1444" s="178">
        <f t="shared" si="22"/>
        <v>50.845458899338205</v>
      </c>
    </row>
    <row r="1445" spans="1:10" ht="16.5" customHeight="1">
      <c r="A1445" s="99"/>
      <c r="B1445" s="340"/>
      <c r="C1445" s="290"/>
      <c r="D1445" s="156"/>
      <c r="E1445" s="100" t="s">
        <v>1148</v>
      </c>
      <c r="F1445" s="335" t="s">
        <v>1500</v>
      </c>
      <c r="G1445" s="335"/>
      <c r="H1445" s="101">
        <v>6087</v>
      </c>
      <c r="I1445" s="101">
        <v>2530</v>
      </c>
      <c r="J1445" s="178">
        <f t="shared" si="22"/>
        <v>41.563988828651226</v>
      </c>
    </row>
    <row r="1446" spans="1:10" ht="16.5" customHeight="1">
      <c r="A1446" s="99"/>
      <c r="B1446" s="340"/>
      <c r="C1446" s="290"/>
      <c r="D1446" s="156"/>
      <c r="E1446" s="100" t="s">
        <v>866</v>
      </c>
      <c r="F1446" s="335" t="s">
        <v>1501</v>
      </c>
      <c r="G1446" s="335"/>
      <c r="H1446" s="101">
        <v>1248</v>
      </c>
      <c r="I1446" s="101">
        <v>1223.42</v>
      </c>
      <c r="J1446" s="178">
        <f t="shared" si="22"/>
        <v>98.03044871794872</v>
      </c>
    </row>
    <row r="1447" spans="1:10" ht="16.5" customHeight="1">
      <c r="A1447" s="99"/>
      <c r="B1447" s="340"/>
      <c r="C1447" s="290"/>
      <c r="D1447" s="156"/>
      <c r="E1447" s="100" t="s">
        <v>875</v>
      </c>
      <c r="F1447" s="335" t="s">
        <v>1502</v>
      </c>
      <c r="G1447" s="335"/>
      <c r="H1447" s="101">
        <v>6707</v>
      </c>
      <c r="I1447" s="101">
        <v>4426.8</v>
      </c>
      <c r="J1447" s="178">
        <f t="shared" si="22"/>
        <v>66.00268376323245</v>
      </c>
    </row>
    <row r="1448" spans="1:10" ht="16.5" customHeight="1">
      <c r="A1448" s="99"/>
      <c r="B1448" s="340"/>
      <c r="C1448" s="290"/>
      <c r="D1448" s="156"/>
      <c r="E1448" s="100" t="s">
        <v>877</v>
      </c>
      <c r="F1448" s="335" t="s">
        <v>1503</v>
      </c>
      <c r="G1448" s="335"/>
      <c r="H1448" s="101">
        <v>29275</v>
      </c>
      <c r="I1448" s="101">
        <v>13536.62</v>
      </c>
      <c r="J1448" s="178">
        <f t="shared" si="22"/>
        <v>46.23952177625961</v>
      </c>
    </row>
    <row r="1449" spans="1:10" ht="16.5" customHeight="1">
      <c r="A1449" s="99"/>
      <c r="B1449" s="340"/>
      <c r="C1449" s="290"/>
      <c r="D1449" s="156"/>
      <c r="E1449" s="100" t="s">
        <v>879</v>
      </c>
      <c r="F1449" s="335" t="s">
        <v>1504</v>
      </c>
      <c r="G1449" s="335"/>
      <c r="H1449" s="101">
        <v>737</v>
      </c>
      <c r="I1449" s="101">
        <v>390</v>
      </c>
      <c r="J1449" s="178">
        <f t="shared" si="22"/>
        <v>52.91723202170963</v>
      </c>
    </row>
    <row r="1450" spans="1:10" ht="16.5" customHeight="1">
      <c r="A1450" s="99"/>
      <c r="B1450" s="340"/>
      <c r="C1450" s="290"/>
      <c r="D1450" s="156"/>
      <c r="E1450" s="100" t="s">
        <v>882</v>
      </c>
      <c r="F1450" s="335" t="s">
        <v>1505</v>
      </c>
      <c r="G1450" s="335"/>
      <c r="H1450" s="101">
        <v>1023</v>
      </c>
      <c r="I1450" s="101">
        <v>829.53</v>
      </c>
      <c r="J1450" s="178">
        <f t="shared" si="22"/>
        <v>81.08797653958943</v>
      </c>
    </row>
    <row r="1451" spans="1:10" ht="16.5" customHeight="1">
      <c r="A1451" s="99"/>
      <c r="B1451" s="340"/>
      <c r="C1451" s="290"/>
      <c r="D1451" s="156"/>
      <c r="E1451" s="100" t="s">
        <v>884</v>
      </c>
      <c r="F1451" s="335" t="s">
        <v>1506</v>
      </c>
      <c r="G1451" s="335"/>
      <c r="H1451" s="101">
        <v>859</v>
      </c>
      <c r="I1451" s="101">
        <v>420</v>
      </c>
      <c r="J1451" s="178">
        <f t="shared" si="22"/>
        <v>48.894062863795114</v>
      </c>
    </row>
    <row r="1452" spans="1:10" ht="16.5" customHeight="1">
      <c r="A1452" s="99"/>
      <c r="B1452" s="340"/>
      <c r="C1452" s="290"/>
      <c r="D1452" s="155" t="s">
        <v>331</v>
      </c>
      <c r="E1452" s="100" t="s">
        <v>332</v>
      </c>
      <c r="F1452" s="335" t="s">
        <v>1507</v>
      </c>
      <c r="G1452" s="335"/>
      <c r="H1452" s="101">
        <v>4652</v>
      </c>
      <c r="I1452" s="101">
        <f>SUM(I1453:I1457)</f>
        <v>378.23</v>
      </c>
      <c r="J1452" s="178">
        <f t="shared" si="22"/>
        <v>8.1304815133276</v>
      </c>
    </row>
    <row r="1453" spans="1:10" ht="16.5" customHeight="1">
      <c r="A1453" s="99"/>
      <c r="B1453" s="340"/>
      <c r="C1453" s="290"/>
      <c r="D1453" s="156"/>
      <c r="E1453" s="100" t="s">
        <v>1148</v>
      </c>
      <c r="F1453" s="335" t="s">
        <v>1508</v>
      </c>
      <c r="G1453" s="335"/>
      <c r="H1453" s="101">
        <v>473</v>
      </c>
      <c r="I1453" s="101">
        <v>0</v>
      </c>
      <c r="J1453" s="178">
        <f t="shared" si="22"/>
        <v>0</v>
      </c>
    </row>
    <row r="1454" spans="1:10" ht="16.5" customHeight="1">
      <c r="A1454" s="99"/>
      <c r="B1454" s="340"/>
      <c r="C1454" s="290"/>
      <c r="D1454" s="156"/>
      <c r="E1454" s="100" t="s">
        <v>866</v>
      </c>
      <c r="F1454" s="335" t="s">
        <v>994</v>
      </c>
      <c r="G1454" s="335"/>
      <c r="H1454" s="101">
        <v>614</v>
      </c>
      <c r="I1454" s="101">
        <v>0</v>
      </c>
      <c r="J1454" s="178">
        <f t="shared" si="22"/>
        <v>0</v>
      </c>
    </row>
    <row r="1455" spans="1:10" ht="16.5" customHeight="1">
      <c r="A1455" s="99"/>
      <c r="B1455" s="340"/>
      <c r="C1455" s="290"/>
      <c r="D1455" s="156"/>
      <c r="E1455" s="100" t="s">
        <v>875</v>
      </c>
      <c r="F1455" s="335" t="s">
        <v>1509</v>
      </c>
      <c r="G1455" s="335"/>
      <c r="H1455" s="101">
        <v>1164</v>
      </c>
      <c r="I1455" s="101">
        <v>378.23</v>
      </c>
      <c r="J1455" s="178">
        <f t="shared" si="22"/>
        <v>32.493986254295535</v>
      </c>
    </row>
    <row r="1456" spans="1:10" ht="16.5" customHeight="1">
      <c r="A1456" s="99"/>
      <c r="B1456" s="340"/>
      <c r="C1456" s="290"/>
      <c r="D1456" s="156"/>
      <c r="E1456" s="100" t="s">
        <v>877</v>
      </c>
      <c r="F1456" s="335" t="s">
        <v>1510</v>
      </c>
      <c r="G1456" s="335"/>
      <c r="H1456" s="101">
        <v>2248</v>
      </c>
      <c r="I1456" s="101">
        <v>0</v>
      </c>
      <c r="J1456" s="178">
        <f t="shared" si="22"/>
        <v>0</v>
      </c>
    </row>
    <row r="1457" spans="1:10" ht="16.5" customHeight="1">
      <c r="A1457" s="99"/>
      <c r="B1457" s="340"/>
      <c r="C1457" s="290"/>
      <c r="D1457" s="156"/>
      <c r="E1457" s="100" t="s">
        <v>882</v>
      </c>
      <c r="F1457" s="335" t="s">
        <v>1511</v>
      </c>
      <c r="G1457" s="335"/>
      <c r="H1457" s="101">
        <v>153</v>
      </c>
      <c r="I1457" s="101">
        <v>0</v>
      </c>
      <c r="J1457" s="178">
        <f t="shared" si="22"/>
        <v>0</v>
      </c>
    </row>
    <row r="1458" spans="1:10" ht="16.5" customHeight="1">
      <c r="A1458" s="99"/>
      <c r="B1458" s="340"/>
      <c r="C1458" s="290"/>
      <c r="D1458" s="155" t="s">
        <v>267</v>
      </c>
      <c r="E1458" s="100" t="s">
        <v>268</v>
      </c>
      <c r="F1458" s="335" t="s">
        <v>1512</v>
      </c>
      <c r="G1458" s="335"/>
      <c r="H1458" s="101">
        <v>1212</v>
      </c>
      <c r="I1458" s="101">
        <f>SUM(I1459:I1465)</f>
        <v>306.4</v>
      </c>
      <c r="J1458" s="178">
        <f t="shared" si="22"/>
        <v>25.28052805280528</v>
      </c>
    </row>
    <row r="1459" spans="1:10" ht="16.5" customHeight="1">
      <c r="A1459" s="99"/>
      <c r="B1459" s="340"/>
      <c r="C1459" s="290"/>
      <c r="D1459" s="156"/>
      <c r="E1459" s="100" t="s">
        <v>1148</v>
      </c>
      <c r="F1459" s="335" t="s">
        <v>1513</v>
      </c>
      <c r="G1459" s="335"/>
      <c r="H1459" s="101">
        <v>258</v>
      </c>
      <c r="I1459" s="101">
        <v>250</v>
      </c>
      <c r="J1459" s="178">
        <f t="shared" si="22"/>
        <v>96.89922480620154</v>
      </c>
    </row>
    <row r="1460" spans="1:10" ht="16.5" customHeight="1">
      <c r="A1460" s="99"/>
      <c r="B1460" s="340"/>
      <c r="C1460" s="290"/>
      <c r="D1460" s="156"/>
      <c r="E1460" s="100" t="s">
        <v>866</v>
      </c>
      <c r="F1460" s="335" t="s">
        <v>1514</v>
      </c>
      <c r="G1460" s="335"/>
      <c r="H1460" s="101">
        <v>51</v>
      </c>
      <c r="I1460" s="101">
        <v>40</v>
      </c>
      <c r="J1460" s="178">
        <f t="shared" si="22"/>
        <v>78.43137254901961</v>
      </c>
    </row>
    <row r="1461" spans="1:10" ht="16.5" customHeight="1">
      <c r="A1461" s="183"/>
      <c r="B1461" s="291"/>
      <c r="C1461" s="292"/>
      <c r="D1461" s="50"/>
      <c r="E1461" s="53" t="s">
        <v>875</v>
      </c>
      <c r="F1461" s="293" t="s">
        <v>1508</v>
      </c>
      <c r="G1461" s="293"/>
      <c r="H1461" s="110">
        <v>473</v>
      </c>
      <c r="I1461" s="110">
        <v>16.4</v>
      </c>
      <c r="J1461" s="191">
        <f t="shared" si="22"/>
        <v>3.4672304439746293</v>
      </c>
    </row>
    <row r="1462" spans="1:10" ht="16.5" customHeight="1">
      <c r="A1462" s="185"/>
      <c r="B1462" s="326"/>
      <c r="C1462" s="287"/>
      <c r="D1462" s="158"/>
      <c r="E1462" s="115" t="s">
        <v>877</v>
      </c>
      <c r="F1462" s="348" t="s">
        <v>1515</v>
      </c>
      <c r="G1462" s="348"/>
      <c r="H1462" s="116">
        <v>82</v>
      </c>
      <c r="I1462" s="116">
        <v>0</v>
      </c>
      <c r="J1462" s="189">
        <f t="shared" si="22"/>
        <v>0</v>
      </c>
    </row>
    <row r="1463" spans="1:10" ht="16.5" customHeight="1">
      <c r="A1463" s="99"/>
      <c r="B1463" s="340"/>
      <c r="C1463" s="290"/>
      <c r="D1463" s="156"/>
      <c r="E1463" s="100" t="s">
        <v>879</v>
      </c>
      <c r="F1463" s="335" t="s">
        <v>1515</v>
      </c>
      <c r="G1463" s="335"/>
      <c r="H1463" s="101">
        <v>82</v>
      </c>
      <c r="I1463" s="101">
        <v>0</v>
      </c>
      <c r="J1463" s="178">
        <f t="shared" si="22"/>
        <v>0</v>
      </c>
    </row>
    <row r="1464" spans="1:10" ht="16.5" customHeight="1">
      <c r="A1464" s="99"/>
      <c r="B1464" s="340"/>
      <c r="C1464" s="290"/>
      <c r="D1464" s="156"/>
      <c r="E1464" s="100" t="s">
        <v>882</v>
      </c>
      <c r="F1464" s="335" t="s">
        <v>1516</v>
      </c>
      <c r="G1464" s="335"/>
      <c r="H1464" s="101">
        <v>164</v>
      </c>
      <c r="I1464" s="101">
        <v>0</v>
      </c>
      <c r="J1464" s="178">
        <f t="shared" si="22"/>
        <v>0</v>
      </c>
    </row>
    <row r="1465" spans="1:10" ht="16.5" customHeight="1">
      <c r="A1465" s="99"/>
      <c r="B1465" s="340"/>
      <c r="C1465" s="290"/>
      <c r="D1465" s="156"/>
      <c r="E1465" s="100" t="s">
        <v>884</v>
      </c>
      <c r="F1465" s="335" t="s">
        <v>1498</v>
      </c>
      <c r="G1465" s="335"/>
      <c r="H1465" s="101">
        <v>102</v>
      </c>
      <c r="I1465" s="101">
        <v>0</v>
      </c>
      <c r="J1465" s="178">
        <f t="shared" si="22"/>
        <v>0</v>
      </c>
    </row>
    <row r="1466" spans="1:10" ht="16.5" customHeight="1">
      <c r="A1466" s="99"/>
      <c r="B1466" s="340"/>
      <c r="C1466" s="290"/>
      <c r="D1466" s="155" t="s">
        <v>242</v>
      </c>
      <c r="E1466" s="100" t="s">
        <v>243</v>
      </c>
      <c r="F1466" s="335" t="s">
        <v>1517</v>
      </c>
      <c r="G1466" s="335"/>
      <c r="H1466" s="101">
        <v>20865</v>
      </c>
      <c r="I1466" s="101">
        <f>SUM(I1467:I1473)</f>
        <v>12518.869999999999</v>
      </c>
      <c r="J1466" s="178">
        <f t="shared" si="22"/>
        <v>59.99937694704049</v>
      </c>
    </row>
    <row r="1467" spans="1:10" ht="16.5" customHeight="1">
      <c r="A1467" s="99"/>
      <c r="B1467" s="340"/>
      <c r="C1467" s="290"/>
      <c r="D1467" s="156"/>
      <c r="E1467" s="100" t="s">
        <v>1148</v>
      </c>
      <c r="F1467" s="335" t="s">
        <v>1518</v>
      </c>
      <c r="G1467" s="335"/>
      <c r="H1467" s="101">
        <v>6183</v>
      </c>
      <c r="I1467" s="101">
        <v>3674.58</v>
      </c>
      <c r="J1467" s="178">
        <f t="shared" si="22"/>
        <v>59.43037360504609</v>
      </c>
    </row>
    <row r="1468" spans="1:10" ht="16.5" customHeight="1">
      <c r="A1468" s="99"/>
      <c r="B1468" s="340"/>
      <c r="C1468" s="290"/>
      <c r="D1468" s="156"/>
      <c r="E1468" s="100" t="s">
        <v>866</v>
      </c>
      <c r="F1468" s="335" t="s">
        <v>1519</v>
      </c>
      <c r="G1468" s="335"/>
      <c r="H1468" s="101">
        <v>1417</v>
      </c>
      <c r="I1468" s="101">
        <v>1097.74</v>
      </c>
      <c r="J1468" s="178">
        <f t="shared" si="22"/>
        <v>77.46930134086098</v>
      </c>
    </row>
    <row r="1469" spans="1:10" ht="16.5" customHeight="1">
      <c r="A1469" s="99"/>
      <c r="B1469" s="340"/>
      <c r="C1469" s="290"/>
      <c r="D1469" s="156"/>
      <c r="E1469" s="100" t="s">
        <v>875</v>
      </c>
      <c r="F1469" s="335" t="s">
        <v>1520</v>
      </c>
      <c r="G1469" s="335"/>
      <c r="H1469" s="101">
        <v>5898</v>
      </c>
      <c r="I1469" s="101">
        <v>2439.88</v>
      </c>
      <c r="J1469" s="178">
        <f t="shared" si="22"/>
        <v>41.36792132926416</v>
      </c>
    </row>
    <row r="1470" spans="1:10" ht="16.5" customHeight="1">
      <c r="A1470" s="99"/>
      <c r="B1470" s="340"/>
      <c r="C1470" s="290"/>
      <c r="D1470" s="156"/>
      <c r="E1470" s="100" t="s">
        <v>877</v>
      </c>
      <c r="F1470" s="335" t="s">
        <v>1521</v>
      </c>
      <c r="G1470" s="335"/>
      <c r="H1470" s="101">
        <v>4267</v>
      </c>
      <c r="I1470" s="101">
        <v>3883.26</v>
      </c>
      <c r="J1470" s="178">
        <f t="shared" si="22"/>
        <v>91.00679634403562</v>
      </c>
    </row>
    <row r="1471" spans="1:10" ht="16.5" customHeight="1">
      <c r="A1471" s="99"/>
      <c r="B1471" s="340"/>
      <c r="C1471" s="290"/>
      <c r="D1471" s="156"/>
      <c r="E1471" s="100" t="s">
        <v>879</v>
      </c>
      <c r="F1471" s="335" t="s">
        <v>1522</v>
      </c>
      <c r="G1471" s="335"/>
      <c r="H1471" s="101">
        <v>1054</v>
      </c>
      <c r="I1471" s="101">
        <v>360.83</v>
      </c>
      <c r="J1471" s="178">
        <f t="shared" si="22"/>
        <v>34.23434535104364</v>
      </c>
    </row>
    <row r="1472" spans="1:10" ht="16.5" customHeight="1">
      <c r="A1472" s="99"/>
      <c r="B1472" s="340"/>
      <c r="C1472" s="290"/>
      <c r="D1472" s="156"/>
      <c r="E1472" s="100" t="s">
        <v>882</v>
      </c>
      <c r="F1472" s="335" t="s">
        <v>1523</v>
      </c>
      <c r="G1472" s="335"/>
      <c r="H1472" s="101">
        <v>972</v>
      </c>
      <c r="I1472" s="101">
        <v>167.78</v>
      </c>
      <c r="J1472" s="178">
        <f t="shared" si="22"/>
        <v>17.261316872427983</v>
      </c>
    </row>
    <row r="1473" spans="1:10" ht="16.5" customHeight="1">
      <c r="A1473" s="99"/>
      <c r="B1473" s="340"/>
      <c r="C1473" s="290"/>
      <c r="D1473" s="156"/>
      <c r="E1473" s="100" t="s">
        <v>884</v>
      </c>
      <c r="F1473" s="335" t="s">
        <v>1524</v>
      </c>
      <c r="G1473" s="335"/>
      <c r="H1473" s="101">
        <v>1074</v>
      </c>
      <c r="I1473" s="101">
        <v>894.8</v>
      </c>
      <c r="J1473" s="178">
        <f t="shared" si="22"/>
        <v>83.31471135940409</v>
      </c>
    </row>
    <row r="1474" spans="1:10" ht="16.5" customHeight="1">
      <c r="A1474" s="99"/>
      <c r="B1474" s="340"/>
      <c r="C1474" s="290"/>
      <c r="D1474" s="155" t="s">
        <v>550</v>
      </c>
      <c r="E1474" s="100" t="s">
        <v>551</v>
      </c>
      <c r="F1474" s="335" t="s">
        <v>1504</v>
      </c>
      <c r="G1474" s="335"/>
      <c r="H1474" s="101">
        <v>737</v>
      </c>
      <c r="I1474" s="101">
        <f>SUM(I1475:I1480)</f>
        <v>560.0699999999999</v>
      </c>
      <c r="J1474" s="178">
        <f t="shared" si="22"/>
        <v>75.99321573948438</v>
      </c>
    </row>
    <row r="1475" spans="1:10" ht="16.5" customHeight="1">
      <c r="A1475" s="99"/>
      <c r="B1475" s="340"/>
      <c r="C1475" s="290"/>
      <c r="D1475" s="156"/>
      <c r="E1475" s="100" t="s">
        <v>866</v>
      </c>
      <c r="F1475" s="335" t="s">
        <v>1525</v>
      </c>
      <c r="G1475" s="335"/>
      <c r="H1475" s="101">
        <v>65</v>
      </c>
      <c r="I1475" s="101">
        <v>58</v>
      </c>
      <c r="J1475" s="178">
        <f t="shared" si="22"/>
        <v>89.23076923076923</v>
      </c>
    </row>
    <row r="1476" spans="1:10" ht="16.5" customHeight="1">
      <c r="A1476" s="99"/>
      <c r="B1476" s="340"/>
      <c r="C1476" s="290"/>
      <c r="D1476" s="156"/>
      <c r="E1476" s="100" t="s">
        <v>875</v>
      </c>
      <c r="F1476" s="335" t="s">
        <v>1526</v>
      </c>
      <c r="G1476" s="335"/>
      <c r="H1476" s="101">
        <v>175</v>
      </c>
      <c r="I1476" s="101">
        <v>90.38</v>
      </c>
      <c r="J1476" s="178">
        <f t="shared" si="22"/>
        <v>51.645714285714284</v>
      </c>
    </row>
    <row r="1477" spans="1:10" ht="16.5" customHeight="1">
      <c r="A1477" s="99"/>
      <c r="B1477" s="340"/>
      <c r="C1477" s="290"/>
      <c r="D1477" s="156"/>
      <c r="E1477" s="100" t="s">
        <v>877</v>
      </c>
      <c r="F1477" s="335" t="s">
        <v>1527</v>
      </c>
      <c r="G1477" s="335"/>
      <c r="H1477" s="101">
        <v>217</v>
      </c>
      <c r="I1477" s="101">
        <v>206.68</v>
      </c>
      <c r="J1477" s="178">
        <f t="shared" si="22"/>
        <v>95.24423963133641</v>
      </c>
    </row>
    <row r="1478" spans="1:10" ht="16.5" customHeight="1">
      <c r="A1478" s="99"/>
      <c r="B1478" s="340"/>
      <c r="C1478" s="290"/>
      <c r="D1478" s="156"/>
      <c r="E1478" s="100" t="s">
        <v>879</v>
      </c>
      <c r="F1478" s="335" t="s">
        <v>1528</v>
      </c>
      <c r="G1478" s="335"/>
      <c r="H1478" s="101">
        <v>89</v>
      </c>
      <c r="I1478" s="101">
        <v>29.24</v>
      </c>
      <c r="J1478" s="178">
        <f t="shared" si="22"/>
        <v>32.853932584269664</v>
      </c>
    </row>
    <row r="1479" spans="1:10" ht="16.5" customHeight="1">
      <c r="A1479" s="99"/>
      <c r="B1479" s="340"/>
      <c r="C1479" s="290"/>
      <c r="D1479" s="156"/>
      <c r="E1479" s="100" t="s">
        <v>882</v>
      </c>
      <c r="F1479" s="335" t="s">
        <v>1498</v>
      </c>
      <c r="G1479" s="335"/>
      <c r="H1479" s="101">
        <v>102</v>
      </c>
      <c r="I1479" s="101">
        <v>87.72</v>
      </c>
      <c r="J1479" s="178">
        <f t="shared" si="22"/>
        <v>86</v>
      </c>
    </row>
    <row r="1480" spans="1:10" ht="16.5" customHeight="1">
      <c r="A1480" s="99"/>
      <c r="B1480" s="340"/>
      <c r="C1480" s="290"/>
      <c r="D1480" s="156"/>
      <c r="E1480" s="100" t="s">
        <v>884</v>
      </c>
      <c r="F1480" s="335" t="s">
        <v>1528</v>
      </c>
      <c r="G1480" s="335"/>
      <c r="H1480" s="101">
        <v>89</v>
      </c>
      <c r="I1480" s="101">
        <v>88.05</v>
      </c>
      <c r="J1480" s="178">
        <f t="shared" si="22"/>
        <v>98.93258426966291</v>
      </c>
    </row>
    <row r="1481" spans="1:10" ht="36.75" customHeight="1">
      <c r="A1481" s="99"/>
      <c r="B1481" s="340"/>
      <c r="C1481" s="290"/>
      <c r="D1481" s="155" t="s">
        <v>553</v>
      </c>
      <c r="E1481" s="100" t="s">
        <v>554</v>
      </c>
      <c r="F1481" s="335" t="s">
        <v>1529</v>
      </c>
      <c r="G1481" s="335"/>
      <c r="H1481" s="101">
        <v>199</v>
      </c>
      <c r="I1481" s="101">
        <v>35.33</v>
      </c>
      <c r="J1481" s="178">
        <f aca="true" t="shared" si="23" ref="J1481:J1545">I1481/H1481%</f>
        <v>17.753768844221106</v>
      </c>
    </row>
    <row r="1482" spans="1:10" ht="16.5" customHeight="1">
      <c r="A1482" s="99"/>
      <c r="B1482" s="340"/>
      <c r="C1482" s="290"/>
      <c r="D1482" s="156"/>
      <c r="E1482" s="100" t="s">
        <v>875</v>
      </c>
      <c r="F1482" s="335" t="s">
        <v>1529</v>
      </c>
      <c r="G1482" s="335"/>
      <c r="H1482" s="101">
        <v>199</v>
      </c>
      <c r="I1482" s="101">
        <v>35.33</v>
      </c>
      <c r="J1482" s="178">
        <f t="shared" si="23"/>
        <v>17.753768844221106</v>
      </c>
    </row>
    <row r="1483" spans="1:10" ht="35.25" customHeight="1">
      <c r="A1483" s="99"/>
      <c r="B1483" s="340"/>
      <c r="C1483" s="290"/>
      <c r="D1483" s="155" t="s">
        <v>522</v>
      </c>
      <c r="E1483" s="100" t="s">
        <v>523</v>
      </c>
      <c r="F1483" s="335" t="s">
        <v>1530</v>
      </c>
      <c r="G1483" s="335"/>
      <c r="H1483" s="101">
        <v>4755</v>
      </c>
      <c r="I1483" s="101">
        <f>SUM(I1484:I1490)</f>
        <v>2292.68</v>
      </c>
      <c r="J1483" s="178">
        <f t="shared" si="23"/>
        <v>48.21619348054679</v>
      </c>
    </row>
    <row r="1484" spans="1:10" ht="16.5" customHeight="1">
      <c r="A1484" s="99"/>
      <c r="B1484" s="340"/>
      <c r="C1484" s="290"/>
      <c r="D1484" s="156"/>
      <c r="E1484" s="100" t="s">
        <v>1148</v>
      </c>
      <c r="F1484" s="335" t="s">
        <v>1531</v>
      </c>
      <c r="G1484" s="335"/>
      <c r="H1484" s="101">
        <v>1841</v>
      </c>
      <c r="I1484" s="101">
        <v>402.14</v>
      </c>
      <c r="J1484" s="178">
        <f t="shared" si="23"/>
        <v>21.843563280825638</v>
      </c>
    </row>
    <row r="1485" spans="1:10" ht="16.5" customHeight="1">
      <c r="A1485" s="99"/>
      <c r="B1485" s="340"/>
      <c r="C1485" s="290"/>
      <c r="D1485" s="156"/>
      <c r="E1485" s="100" t="s">
        <v>866</v>
      </c>
      <c r="F1485" s="335" t="s">
        <v>1532</v>
      </c>
      <c r="G1485" s="335"/>
      <c r="H1485" s="101">
        <v>419</v>
      </c>
      <c r="I1485" s="101">
        <v>330.98</v>
      </c>
      <c r="J1485" s="178">
        <f t="shared" si="23"/>
        <v>78.9928400954654</v>
      </c>
    </row>
    <row r="1486" spans="1:10" ht="16.5" customHeight="1">
      <c r="A1486" s="99"/>
      <c r="B1486" s="340"/>
      <c r="C1486" s="290"/>
      <c r="D1486" s="156"/>
      <c r="E1486" s="100" t="s">
        <v>875</v>
      </c>
      <c r="F1486" s="335" t="s">
        <v>1533</v>
      </c>
      <c r="G1486" s="335"/>
      <c r="H1486" s="101">
        <v>393</v>
      </c>
      <c r="I1486" s="101">
        <v>207.27</v>
      </c>
      <c r="J1486" s="178">
        <f t="shared" si="23"/>
        <v>52.74045801526717</v>
      </c>
    </row>
    <row r="1487" spans="1:10" ht="16.5" customHeight="1">
      <c r="A1487" s="99"/>
      <c r="B1487" s="340"/>
      <c r="C1487" s="290"/>
      <c r="D1487" s="156"/>
      <c r="E1487" s="100" t="s">
        <v>877</v>
      </c>
      <c r="F1487" s="335" t="s">
        <v>1534</v>
      </c>
      <c r="G1487" s="335"/>
      <c r="H1487" s="101">
        <v>752</v>
      </c>
      <c r="I1487" s="101">
        <v>665.02</v>
      </c>
      <c r="J1487" s="178">
        <f t="shared" si="23"/>
        <v>88.43351063829788</v>
      </c>
    </row>
    <row r="1488" spans="1:10" ht="16.5" customHeight="1">
      <c r="A1488" s="99"/>
      <c r="B1488" s="340"/>
      <c r="C1488" s="290"/>
      <c r="D1488" s="156"/>
      <c r="E1488" s="100" t="s">
        <v>879</v>
      </c>
      <c r="F1488" s="335" t="s">
        <v>1535</v>
      </c>
      <c r="G1488" s="335"/>
      <c r="H1488" s="101">
        <v>491</v>
      </c>
      <c r="I1488" s="101">
        <v>139.25</v>
      </c>
      <c r="J1488" s="178">
        <f t="shared" si="23"/>
        <v>28.36048879837067</v>
      </c>
    </row>
    <row r="1489" spans="1:10" ht="16.5" customHeight="1">
      <c r="A1489" s="183"/>
      <c r="B1489" s="291"/>
      <c r="C1489" s="292"/>
      <c r="D1489" s="50"/>
      <c r="E1489" s="53" t="s">
        <v>882</v>
      </c>
      <c r="F1489" s="293" t="s">
        <v>1536</v>
      </c>
      <c r="G1489" s="293"/>
      <c r="H1489" s="110">
        <v>368</v>
      </c>
      <c r="I1489" s="110">
        <v>357.07</v>
      </c>
      <c r="J1489" s="191">
        <f t="shared" si="23"/>
        <v>97.02989130434781</v>
      </c>
    </row>
    <row r="1490" spans="1:10" ht="16.5" customHeight="1">
      <c r="A1490" s="185"/>
      <c r="B1490" s="326"/>
      <c r="C1490" s="287"/>
      <c r="D1490" s="158"/>
      <c r="E1490" s="115" t="s">
        <v>884</v>
      </c>
      <c r="F1490" s="348" t="s">
        <v>1535</v>
      </c>
      <c r="G1490" s="348"/>
      <c r="H1490" s="116">
        <v>491</v>
      </c>
      <c r="I1490" s="116">
        <v>190.95</v>
      </c>
      <c r="J1490" s="189">
        <f t="shared" si="23"/>
        <v>38.890020366598776</v>
      </c>
    </row>
    <row r="1491" spans="1:10" ht="16.5" customHeight="1">
      <c r="A1491" s="99"/>
      <c r="B1491" s="340"/>
      <c r="C1491" s="290"/>
      <c r="D1491" s="155" t="s">
        <v>346</v>
      </c>
      <c r="E1491" s="100" t="s">
        <v>347</v>
      </c>
      <c r="F1491" s="335" t="s">
        <v>1537</v>
      </c>
      <c r="G1491" s="335"/>
      <c r="H1491" s="101">
        <v>1163</v>
      </c>
      <c r="I1491" s="101">
        <f>SUM(I1492:I1497)</f>
        <v>670.8100000000001</v>
      </c>
      <c r="J1491" s="178">
        <f t="shared" si="23"/>
        <v>57.6792777300086</v>
      </c>
    </row>
    <row r="1492" spans="1:10" ht="16.5" customHeight="1">
      <c r="A1492" s="99"/>
      <c r="B1492" s="340"/>
      <c r="C1492" s="290"/>
      <c r="D1492" s="156"/>
      <c r="E1492" s="100" t="s">
        <v>1148</v>
      </c>
      <c r="F1492" s="335" t="s">
        <v>1538</v>
      </c>
      <c r="G1492" s="335"/>
      <c r="H1492" s="101">
        <v>312</v>
      </c>
      <c r="I1492" s="101">
        <v>297.18</v>
      </c>
      <c r="J1492" s="178">
        <f t="shared" si="23"/>
        <v>95.25</v>
      </c>
    </row>
    <row r="1493" spans="1:10" ht="16.5" customHeight="1">
      <c r="A1493" s="99"/>
      <c r="B1493" s="340"/>
      <c r="C1493" s="290"/>
      <c r="D1493" s="156"/>
      <c r="E1493" s="100" t="s">
        <v>866</v>
      </c>
      <c r="F1493" s="335" t="s">
        <v>1516</v>
      </c>
      <c r="G1493" s="335"/>
      <c r="H1493" s="101">
        <v>164</v>
      </c>
      <c r="I1493" s="101">
        <v>154.5</v>
      </c>
      <c r="J1493" s="178">
        <f t="shared" si="23"/>
        <v>94.20731707317074</v>
      </c>
    </row>
    <row r="1494" spans="1:10" ht="16.5" customHeight="1">
      <c r="A1494" s="99"/>
      <c r="B1494" s="340"/>
      <c r="C1494" s="290"/>
      <c r="D1494" s="156"/>
      <c r="E1494" s="100" t="s">
        <v>875</v>
      </c>
      <c r="F1494" s="335" t="s">
        <v>974</v>
      </c>
      <c r="G1494" s="335"/>
      <c r="H1494" s="101">
        <v>256</v>
      </c>
      <c r="I1494" s="101">
        <v>31.26</v>
      </c>
      <c r="J1494" s="178">
        <f t="shared" si="23"/>
        <v>12.2109375</v>
      </c>
    </row>
    <row r="1495" spans="1:10" ht="16.5" customHeight="1">
      <c r="A1495" s="99"/>
      <c r="B1495" s="340"/>
      <c r="C1495" s="290"/>
      <c r="D1495" s="156"/>
      <c r="E1495" s="100" t="s">
        <v>879</v>
      </c>
      <c r="F1495" s="335" t="s">
        <v>1539</v>
      </c>
      <c r="G1495" s="335"/>
      <c r="H1495" s="101">
        <v>73</v>
      </c>
      <c r="I1495" s="101">
        <v>50.78</v>
      </c>
      <c r="J1495" s="178">
        <f t="shared" si="23"/>
        <v>69.56164383561644</v>
      </c>
    </row>
    <row r="1496" spans="1:10" ht="16.5" customHeight="1">
      <c r="A1496" s="99"/>
      <c r="B1496" s="340"/>
      <c r="C1496" s="290"/>
      <c r="D1496" s="156"/>
      <c r="E1496" s="100" t="s">
        <v>882</v>
      </c>
      <c r="F1496" s="335" t="s">
        <v>945</v>
      </c>
      <c r="G1496" s="335"/>
      <c r="H1496" s="101">
        <v>205</v>
      </c>
      <c r="I1496" s="101">
        <v>137.09</v>
      </c>
      <c r="J1496" s="178">
        <f t="shared" si="23"/>
        <v>66.87317073170732</v>
      </c>
    </row>
    <row r="1497" spans="1:10" ht="16.5" customHeight="1">
      <c r="A1497" s="99"/>
      <c r="B1497" s="340"/>
      <c r="C1497" s="290"/>
      <c r="D1497" s="156"/>
      <c r="E1497" s="100" t="s">
        <v>884</v>
      </c>
      <c r="F1497" s="335" t="s">
        <v>1511</v>
      </c>
      <c r="G1497" s="335"/>
      <c r="H1497" s="101">
        <v>153</v>
      </c>
      <c r="I1497" s="101">
        <v>0</v>
      </c>
      <c r="J1497" s="178">
        <f t="shared" si="23"/>
        <v>0</v>
      </c>
    </row>
    <row r="1498" spans="1:10" ht="16.5" customHeight="1">
      <c r="A1498" s="99"/>
      <c r="B1498" s="340"/>
      <c r="C1498" s="290"/>
      <c r="D1498" s="155" t="s">
        <v>217</v>
      </c>
      <c r="E1498" s="100" t="s">
        <v>218</v>
      </c>
      <c r="F1498" s="335" t="s">
        <v>1540</v>
      </c>
      <c r="G1498" s="335"/>
      <c r="H1498" s="101">
        <v>3409</v>
      </c>
      <c r="I1498" s="101">
        <f>SUM(I1499:I1504)</f>
        <v>2194.7</v>
      </c>
      <c r="J1498" s="178">
        <f t="shared" si="23"/>
        <v>64.3795834555588</v>
      </c>
    </row>
    <row r="1499" spans="1:10" ht="16.5" customHeight="1">
      <c r="A1499" s="99"/>
      <c r="B1499" s="340"/>
      <c r="C1499" s="290"/>
      <c r="D1499" s="156"/>
      <c r="E1499" s="100" t="s">
        <v>866</v>
      </c>
      <c r="F1499" s="335" t="s">
        <v>1541</v>
      </c>
      <c r="G1499" s="335"/>
      <c r="H1499" s="101">
        <v>61</v>
      </c>
      <c r="I1499" s="101">
        <v>61</v>
      </c>
      <c r="J1499" s="178">
        <f t="shared" si="23"/>
        <v>100</v>
      </c>
    </row>
    <row r="1500" spans="1:10" ht="16.5" customHeight="1">
      <c r="A1500" s="99"/>
      <c r="B1500" s="340"/>
      <c r="C1500" s="290"/>
      <c r="D1500" s="156"/>
      <c r="E1500" s="100" t="s">
        <v>875</v>
      </c>
      <c r="F1500" s="335" t="s">
        <v>1542</v>
      </c>
      <c r="G1500" s="335"/>
      <c r="H1500" s="101">
        <v>1278</v>
      </c>
      <c r="I1500" s="101">
        <v>979.7</v>
      </c>
      <c r="J1500" s="178">
        <f t="shared" si="23"/>
        <v>76.65884194053208</v>
      </c>
    </row>
    <row r="1501" spans="1:10" ht="16.5" customHeight="1">
      <c r="A1501" s="99"/>
      <c r="B1501" s="340"/>
      <c r="C1501" s="290"/>
      <c r="D1501" s="156"/>
      <c r="E1501" s="100" t="s">
        <v>877</v>
      </c>
      <c r="F1501" s="335" t="s">
        <v>1543</v>
      </c>
      <c r="G1501" s="335"/>
      <c r="H1501" s="101">
        <v>1231</v>
      </c>
      <c r="I1501" s="101">
        <v>1154</v>
      </c>
      <c r="J1501" s="178">
        <f t="shared" si="23"/>
        <v>93.74492282696994</v>
      </c>
    </row>
    <row r="1502" spans="1:10" ht="16.5" customHeight="1">
      <c r="A1502" s="99"/>
      <c r="B1502" s="340"/>
      <c r="C1502" s="290"/>
      <c r="D1502" s="156"/>
      <c r="E1502" s="100" t="s">
        <v>879</v>
      </c>
      <c r="F1502" s="335" t="s">
        <v>1544</v>
      </c>
      <c r="G1502" s="335"/>
      <c r="H1502" s="101">
        <v>317</v>
      </c>
      <c r="I1502" s="101">
        <v>0</v>
      </c>
      <c r="J1502" s="178">
        <f t="shared" si="23"/>
        <v>0</v>
      </c>
    </row>
    <row r="1503" spans="1:10" ht="16.5" customHeight="1">
      <c r="A1503" s="99"/>
      <c r="B1503" s="340"/>
      <c r="C1503" s="290"/>
      <c r="D1503" s="156"/>
      <c r="E1503" s="100" t="s">
        <v>882</v>
      </c>
      <c r="F1503" s="335" t="s">
        <v>945</v>
      </c>
      <c r="G1503" s="335"/>
      <c r="H1503" s="101">
        <v>205</v>
      </c>
      <c r="I1503" s="101">
        <v>0</v>
      </c>
      <c r="J1503" s="178">
        <f t="shared" si="23"/>
        <v>0</v>
      </c>
    </row>
    <row r="1504" spans="1:10" ht="16.5" customHeight="1">
      <c r="A1504" s="99"/>
      <c r="B1504" s="340"/>
      <c r="C1504" s="290"/>
      <c r="D1504" s="156"/>
      <c r="E1504" s="100" t="s">
        <v>884</v>
      </c>
      <c r="F1504" s="335" t="s">
        <v>1544</v>
      </c>
      <c r="G1504" s="335"/>
      <c r="H1504" s="101">
        <v>317</v>
      </c>
      <c r="I1504" s="101">
        <v>0</v>
      </c>
      <c r="J1504" s="178">
        <f t="shared" si="23"/>
        <v>0</v>
      </c>
    </row>
    <row r="1505" spans="1:10" ht="16.5" customHeight="1">
      <c r="A1505" s="99"/>
      <c r="B1505" s="340"/>
      <c r="C1505" s="290"/>
      <c r="D1505" s="155" t="s">
        <v>272</v>
      </c>
      <c r="E1505" s="100" t="s">
        <v>273</v>
      </c>
      <c r="F1505" s="335" t="s">
        <v>1545</v>
      </c>
      <c r="G1505" s="335"/>
      <c r="H1505" s="101">
        <v>61731</v>
      </c>
      <c r="I1505" s="101">
        <f>SUM(I1506:I1512)</f>
        <v>47894.5</v>
      </c>
      <c r="J1505" s="178">
        <f t="shared" si="23"/>
        <v>77.58581587856993</v>
      </c>
    </row>
    <row r="1506" spans="1:10" ht="16.5" customHeight="1">
      <c r="A1506" s="99"/>
      <c r="B1506" s="340"/>
      <c r="C1506" s="290"/>
      <c r="D1506" s="156"/>
      <c r="E1506" s="100" t="s">
        <v>1148</v>
      </c>
      <c r="F1506" s="335" t="s">
        <v>1546</v>
      </c>
      <c r="G1506" s="335"/>
      <c r="H1506" s="101">
        <v>4808</v>
      </c>
      <c r="I1506" s="101">
        <v>3606</v>
      </c>
      <c r="J1506" s="178">
        <f t="shared" si="23"/>
        <v>75</v>
      </c>
    </row>
    <row r="1507" spans="1:10" ht="16.5" customHeight="1">
      <c r="A1507" s="99"/>
      <c r="B1507" s="340"/>
      <c r="C1507" s="290"/>
      <c r="D1507" s="156"/>
      <c r="E1507" s="100" t="s">
        <v>866</v>
      </c>
      <c r="F1507" s="335" t="s">
        <v>1547</v>
      </c>
      <c r="G1507" s="335"/>
      <c r="H1507" s="101">
        <v>4802</v>
      </c>
      <c r="I1507" s="101">
        <v>3602</v>
      </c>
      <c r="J1507" s="178">
        <f t="shared" si="23"/>
        <v>75.01041232819658</v>
      </c>
    </row>
    <row r="1508" spans="1:10" ht="16.5" customHeight="1">
      <c r="A1508" s="99"/>
      <c r="B1508" s="340"/>
      <c r="C1508" s="290"/>
      <c r="D1508" s="156"/>
      <c r="E1508" s="100" t="s">
        <v>875</v>
      </c>
      <c r="F1508" s="335" t="s">
        <v>1548</v>
      </c>
      <c r="G1508" s="335"/>
      <c r="H1508" s="101">
        <v>22805</v>
      </c>
      <c r="I1508" s="101">
        <v>17104</v>
      </c>
      <c r="J1508" s="178">
        <f t="shared" si="23"/>
        <v>75.00109625082219</v>
      </c>
    </row>
    <row r="1509" spans="1:10" ht="16.5" customHeight="1">
      <c r="A1509" s="99"/>
      <c r="B1509" s="340"/>
      <c r="C1509" s="290"/>
      <c r="D1509" s="156"/>
      <c r="E1509" s="100" t="s">
        <v>877</v>
      </c>
      <c r="F1509" s="335" t="s">
        <v>1549</v>
      </c>
      <c r="G1509" s="335"/>
      <c r="H1509" s="101">
        <v>12038</v>
      </c>
      <c r="I1509" s="101">
        <v>9028.5</v>
      </c>
      <c r="J1509" s="178">
        <f t="shared" si="23"/>
        <v>75</v>
      </c>
    </row>
    <row r="1510" spans="1:10" ht="16.5" customHeight="1">
      <c r="A1510" s="99"/>
      <c r="B1510" s="340"/>
      <c r="C1510" s="290"/>
      <c r="D1510" s="156"/>
      <c r="E1510" s="100" t="s">
        <v>879</v>
      </c>
      <c r="F1510" s="335" t="s">
        <v>1550</v>
      </c>
      <c r="G1510" s="335"/>
      <c r="H1510" s="101">
        <v>4921</v>
      </c>
      <c r="I1510" s="101">
        <v>3700</v>
      </c>
      <c r="J1510" s="178">
        <f t="shared" si="23"/>
        <v>75.18796992481202</v>
      </c>
    </row>
    <row r="1511" spans="1:10" ht="16.5" customHeight="1">
      <c r="A1511" s="99"/>
      <c r="B1511" s="340"/>
      <c r="C1511" s="290"/>
      <c r="D1511" s="156"/>
      <c r="E1511" s="100" t="s">
        <v>882</v>
      </c>
      <c r="F1511" s="335" t="s">
        <v>1551</v>
      </c>
      <c r="G1511" s="335"/>
      <c r="H1511" s="101">
        <v>4160</v>
      </c>
      <c r="I1511" s="101">
        <v>3120</v>
      </c>
      <c r="J1511" s="178">
        <f t="shared" si="23"/>
        <v>75</v>
      </c>
    </row>
    <row r="1512" spans="1:10" ht="16.5" customHeight="1">
      <c r="A1512" s="99"/>
      <c r="B1512" s="340"/>
      <c r="C1512" s="290"/>
      <c r="D1512" s="23"/>
      <c r="E1512" s="100" t="s">
        <v>884</v>
      </c>
      <c r="F1512" s="335" t="s">
        <v>1552</v>
      </c>
      <c r="G1512" s="335"/>
      <c r="H1512" s="101">
        <v>8197</v>
      </c>
      <c r="I1512" s="101">
        <v>7734</v>
      </c>
      <c r="J1512" s="178">
        <f t="shared" si="23"/>
        <v>94.35159204587045</v>
      </c>
    </row>
    <row r="1513" spans="1:10" ht="16.5" customHeight="1">
      <c r="A1513" s="99"/>
      <c r="B1513" s="3"/>
      <c r="C1513" s="30"/>
      <c r="D1513" s="24">
        <v>4480</v>
      </c>
      <c r="E1513" s="20" t="s">
        <v>461</v>
      </c>
      <c r="F1513" s="101"/>
      <c r="G1513" s="101"/>
      <c r="H1513" s="101">
        <v>231</v>
      </c>
      <c r="I1513" s="101">
        <v>115.31</v>
      </c>
      <c r="J1513" s="178">
        <f t="shared" si="23"/>
        <v>49.917748917748916</v>
      </c>
    </row>
    <row r="1514" spans="1:10" ht="16.5" customHeight="1">
      <c r="A1514" s="99"/>
      <c r="B1514" s="3"/>
      <c r="C1514" s="30"/>
      <c r="D1514" s="24"/>
      <c r="E1514" s="20" t="s">
        <v>392</v>
      </c>
      <c r="F1514" s="101"/>
      <c r="G1514" s="101"/>
      <c r="H1514" s="101">
        <v>231</v>
      </c>
      <c r="I1514" s="101">
        <v>115.31</v>
      </c>
      <c r="J1514" s="178">
        <f t="shared" si="23"/>
        <v>49.917748917748916</v>
      </c>
    </row>
    <row r="1515" spans="1:10" ht="15">
      <c r="A1515" s="99"/>
      <c r="B1515" s="340"/>
      <c r="C1515" s="341"/>
      <c r="D1515" s="24" t="s">
        <v>525</v>
      </c>
      <c r="E1515" s="20" t="s">
        <v>526</v>
      </c>
      <c r="F1515" s="335" t="s">
        <v>1553</v>
      </c>
      <c r="G1515" s="335"/>
      <c r="H1515" s="101">
        <v>224</v>
      </c>
      <c r="I1515" s="101">
        <f>SUM(I1516:I1518)</f>
        <v>0</v>
      </c>
      <c r="J1515" s="178">
        <f t="shared" si="23"/>
        <v>0</v>
      </c>
    </row>
    <row r="1516" spans="1:10" ht="16.5" customHeight="1">
      <c r="A1516" s="99"/>
      <c r="B1516" s="340"/>
      <c r="C1516" s="290"/>
      <c r="D1516" s="25"/>
      <c r="E1516" s="100" t="s">
        <v>1148</v>
      </c>
      <c r="F1516" s="335" t="s">
        <v>1498</v>
      </c>
      <c r="G1516" s="335"/>
      <c r="H1516" s="101">
        <v>102</v>
      </c>
      <c r="I1516" s="101">
        <v>0</v>
      </c>
      <c r="J1516" s="178">
        <f t="shared" si="23"/>
        <v>0</v>
      </c>
    </row>
    <row r="1517" spans="1:10" ht="16.5" customHeight="1">
      <c r="A1517" s="99"/>
      <c r="B1517" s="340"/>
      <c r="C1517" s="290"/>
      <c r="D1517" s="156"/>
      <c r="E1517" s="100" t="s">
        <v>879</v>
      </c>
      <c r="F1517" s="335" t="s">
        <v>1541</v>
      </c>
      <c r="G1517" s="335"/>
      <c r="H1517" s="101">
        <v>61</v>
      </c>
      <c r="I1517" s="101">
        <v>0</v>
      </c>
      <c r="J1517" s="178">
        <f t="shared" si="23"/>
        <v>0</v>
      </c>
    </row>
    <row r="1518" spans="1:10" ht="16.5" customHeight="1">
      <c r="A1518" s="99"/>
      <c r="B1518" s="291"/>
      <c r="C1518" s="292"/>
      <c r="D1518" s="50"/>
      <c r="E1518" s="100" t="s">
        <v>884</v>
      </c>
      <c r="F1518" s="335" t="s">
        <v>1541</v>
      </c>
      <c r="G1518" s="335"/>
      <c r="H1518" s="101">
        <v>61</v>
      </c>
      <c r="I1518" s="101">
        <v>0</v>
      </c>
      <c r="J1518" s="178">
        <f t="shared" si="23"/>
        <v>0</v>
      </c>
    </row>
    <row r="1519" spans="1:10" ht="30.75" customHeight="1">
      <c r="A1519" s="183"/>
      <c r="B1519" s="61">
        <v>85412</v>
      </c>
      <c r="C1519" s="62"/>
      <c r="D1519" s="45"/>
      <c r="E1519" s="64" t="s">
        <v>396</v>
      </c>
      <c r="F1519" s="307"/>
      <c r="G1519" s="307"/>
      <c r="H1519" s="307">
        <v>15000</v>
      </c>
      <c r="I1519" s="307">
        <f>I1520</f>
        <v>2000</v>
      </c>
      <c r="J1519" s="214">
        <f t="shared" si="23"/>
        <v>13.333333333333334</v>
      </c>
    </row>
    <row r="1520" spans="1:10" ht="18" customHeight="1">
      <c r="A1520" s="185"/>
      <c r="B1520" s="308"/>
      <c r="C1520" s="309"/>
      <c r="D1520" s="76"/>
      <c r="E1520" s="310" t="s">
        <v>452</v>
      </c>
      <c r="F1520" s="122"/>
      <c r="G1520" s="311"/>
      <c r="H1520" s="311">
        <f>H1521</f>
        <v>15000</v>
      </c>
      <c r="I1520" s="311">
        <v>2000</v>
      </c>
      <c r="J1520" s="312">
        <f t="shared" si="23"/>
        <v>13.333333333333334</v>
      </c>
    </row>
    <row r="1521" spans="1:10" ht="16.5" customHeight="1">
      <c r="A1521" s="99"/>
      <c r="B1521" s="18"/>
      <c r="C1521" s="19"/>
      <c r="D1521" s="24">
        <v>4300</v>
      </c>
      <c r="E1521" s="20" t="s">
        <v>243</v>
      </c>
      <c r="F1521" s="101"/>
      <c r="G1521" s="101"/>
      <c r="H1521" s="101">
        <v>15000</v>
      </c>
      <c r="I1521" s="101">
        <f>I1522</f>
        <v>2000</v>
      </c>
      <c r="J1521" s="178">
        <f t="shared" si="23"/>
        <v>13.333333333333334</v>
      </c>
    </row>
    <row r="1522" spans="1:10" ht="17.25" customHeight="1">
      <c r="A1522" s="99"/>
      <c r="B1522" s="18"/>
      <c r="C1522" s="17"/>
      <c r="D1522" s="25"/>
      <c r="E1522" s="100" t="s">
        <v>393</v>
      </c>
      <c r="F1522" s="101"/>
      <c r="G1522" s="101"/>
      <c r="H1522" s="101">
        <v>15000</v>
      </c>
      <c r="I1522" s="101">
        <v>2000</v>
      </c>
      <c r="J1522" s="178">
        <f t="shared" si="23"/>
        <v>13.333333333333334</v>
      </c>
    </row>
    <row r="1523" spans="1:10" ht="16.5" customHeight="1">
      <c r="A1523" s="99"/>
      <c r="B1523" s="294" t="s">
        <v>1554</v>
      </c>
      <c r="C1523" s="295"/>
      <c r="D1523" s="152"/>
      <c r="E1523" s="153" t="s">
        <v>1555</v>
      </c>
      <c r="F1523" s="296" t="s">
        <v>1556</v>
      </c>
      <c r="G1523" s="296"/>
      <c r="H1523" s="154">
        <f>H1525+H1536</f>
        <v>393337</v>
      </c>
      <c r="I1523" s="154">
        <f>I1525+I1536</f>
        <v>53936.69</v>
      </c>
      <c r="J1523" s="179">
        <f t="shared" si="23"/>
        <v>13.71258996738166</v>
      </c>
    </row>
    <row r="1524" spans="1:10" ht="16.5" customHeight="1">
      <c r="A1524" s="99"/>
      <c r="B1524" s="77"/>
      <c r="C1524" s="78"/>
      <c r="D1524" s="206"/>
      <c r="E1524" s="160" t="s">
        <v>452</v>
      </c>
      <c r="F1524" s="161"/>
      <c r="G1524" s="161"/>
      <c r="H1524" s="161">
        <v>1280</v>
      </c>
      <c r="I1524" s="161">
        <v>768</v>
      </c>
      <c r="J1524" s="162">
        <f t="shared" si="23"/>
        <v>60</v>
      </c>
    </row>
    <row r="1525" spans="1:10" ht="16.5" customHeight="1">
      <c r="A1525" s="99"/>
      <c r="B1525" s="247"/>
      <c r="C1525" s="248"/>
      <c r="D1525" s="155" t="s">
        <v>1557</v>
      </c>
      <c r="E1525" s="313" t="s">
        <v>1558</v>
      </c>
      <c r="F1525" s="335" t="s">
        <v>1556</v>
      </c>
      <c r="G1525" s="335"/>
      <c r="H1525" s="101">
        <v>359190</v>
      </c>
      <c r="I1525" s="101">
        <f>I1526+I1527+I1528+I1529+I1530+I1531+I1532+I1533+I1534+I1535</f>
        <v>53936.69</v>
      </c>
      <c r="J1525" s="178">
        <f t="shared" si="23"/>
        <v>15.016200339653109</v>
      </c>
    </row>
    <row r="1526" spans="1:10" ht="35.25" customHeight="1">
      <c r="A1526" s="99"/>
      <c r="B1526" s="5"/>
      <c r="C1526" s="6"/>
      <c r="D1526" s="28"/>
      <c r="E1526" s="100" t="s">
        <v>747</v>
      </c>
      <c r="F1526" s="101"/>
      <c r="G1526" s="101"/>
      <c r="H1526" s="101">
        <v>1280</v>
      </c>
      <c r="I1526" s="101">
        <v>768</v>
      </c>
      <c r="J1526" s="178">
        <f t="shared" si="23"/>
        <v>60</v>
      </c>
    </row>
    <row r="1527" spans="1:10" ht="30">
      <c r="A1527" s="99"/>
      <c r="B1527" s="340"/>
      <c r="C1527" s="290"/>
      <c r="D1527" s="25"/>
      <c r="E1527" s="100" t="s">
        <v>1559</v>
      </c>
      <c r="F1527" s="335" t="s">
        <v>672</v>
      </c>
      <c r="G1527" s="335"/>
      <c r="H1527" s="101">
        <v>400</v>
      </c>
      <c r="I1527" s="101">
        <v>192</v>
      </c>
      <c r="J1527" s="178">
        <f t="shared" si="23"/>
        <v>48</v>
      </c>
    </row>
    <row r="1528" spans="1:10" ht="29.25" customHeight="1">
      <c r="A1528" s="99"/>
      <c r="B1528" s="10"/>
      <c r="C1528" s="11"/>
      <c r="D1528" s="156"/>
      <c r="E1528" s="100" t="s">
        <v>394</v>
      </c>
      <c r="F1528" s="101"/>
      <c r="G1528" s="101"/>
      <c r="H1528" s="101">
        <v>350890</v>
      </c>
      <c r="I1528" s="101">
        <v>46808.37</v>
      </c>
      <c r="J1528" s="178">
        <f t="shared" si="23"/>
        <v>13.339898543703155</v>
      </c>
    </row>
    <row r="1529" spans="1:10" ht="15">
      <c r="A1529" s="99"/>
      <c r="B1529" s="10"/>
      <c r="C1529" s="11"/>
      <c r="D1529" s="156"/>
      <c r="E1529" s="100" t="s">
        <v>873</v>
      </c>
      <c r="F1529" s="101"/>
      <c r="G1529" s="101"/>
      <c r="H1529" s="101">
        <v>2220</v>
      </c>
      <c r="I1529" s="101">
        <v>1972.5</v>
      </c>
      <c r="J1529" s="178">
        <f t="shared" si="23"/>
        <v>88.85135135135135</v>
      </c>
    </row>
    <row r="1530" spans="1:10" ht="15">
      <c r="A1530" s="99"/>
      <c r="B1530" s="10"/>
      <c r="C1530" s="11"/>
      <c r="D1530" s="156"/>
      <c r="E1530" s="100" t="s">
        <v>872</v>
      </c>
      <c r="F1530" s="101"/>
      <c r="G1530" s="101"/>
      <c r="H1530" s="101">
        <v>290</v>
      </c>
      <c r="I1530" s="101">
        <v>290</v>
      </c>
      <c r="J1530" s="178">
        <f t="shared" si="23"/>
        <v>100</v>
      </c>
    </row>
    <row r="1531" spans="1:10" ht="15">
      <c r="A1531" s="99"/>
      <c r="B1531" s="10"/>
      <c r="C1531" s="11"/>
      <c r="D1531" s="156"/>
      <c r="E1531" s="100" t="s">
        <v>867</v>
      </c>
      <c r="F1531" s="101"/>
      <c r="G1531" s="101"/>
      <c r="H1531" s="101">
        <v>1800</v>
      </c>
      <c r="I1531" s="101">
        <v>1799.82</v>
      </c>
      <c r="J1531" s="178">
        <f t="shared" si="23"/>
        <v>99.99</v>
      </c>
    </row>
    <row r="1532" spans="1:10" ht="15">
      <c r="A1532" s="99"/>
      <c r="B1532" s="10"/>
      <c r="C1532" s="11"/>
      <c r="D1532" s="156"/>
      <c r="E1532" s="100" t="s">
        <v>868</v>
      </c>
      <c r="F1532" s="101"/>
      <c r="G1532" s="101"/>
      <c r="H1532" s="101">
        <v>1390</v>
      </c>
      <c r="I1532" s="101">
        <v>1386</v>
      </c>
      <c r="J1532" s="178">
        <f t="shared" si="23"/>
        <v>99.71223021582733</v>
      </c>
    </row>
    <row r="1533" spans="1:10" ht="15">
      <c r="A1533" s="99"/>
      <c r="B1533" s="10"/>
      <c r="C1533" s="11"/>
      <c r="D1533" s="156"/>
      <c r="E1533" s="100" t="s">
        <v>869</v>
      </c>
      <c r="F1533" s="101"/>
      <c r="G1533" s="101"/>
      <c r="H1533" s="101">
        <v>350</v>
      </c>
      <c r="I1533" s="101">
        <v>350</v>
      </c>
      <c r="J1533" s="178">
        <f t="shared" si="23"/>
        <v>100</v>
      </c>
    </row>
    <row r="1534" spans="1:10" ht="15">
      <c r="A1534" s="99"/>
      <c r="B1534" s="10"/>
      <c r="C1534" s="11"/>
      <c r="D1534" s="156"/>
      <c r="E1534" s="100" t="s">
        <v>870</v>
      </c>
      <c r="F1534" s="101"/>
      <c r="G1534" s="101"/>
      <c r="H1534" s="101">
        <v>200</v>
      </c>
      <c r="I1534" s="101">
        <v>0</v>
      </c>
      <c r="J1534" s="178">
        <f t="shared" si="23"/>
        <v>0</v>
      </c>
    </row>
    <row r="1535" spans="1:10" ht="15">
      <c r="A1535" s="99"/>
      <c r="B1535" s="10"/>
      <c r="C1535" s="11"/>
      <c r="D1535" s="156"/>
      <c r="E1535" s="100" t="s">
        <v>871</v>
      </c>
      <c r="F1535" s="101"/>
      <c r="G1535" s="101"/>
      <c r="H1535" s="101">
        <v>370</v>
      </c>
      <c r="I1535" s="101">
        <v>370</v>
      </c>
      <c r="J1535" s="178">
        <f t="shared" si="23"/>
        <v>100</v>
      </c>
    </row>
    <row r="1536" spans="1:10" ht="16.5" customHeight="1">
      <c r="A1536" s="99"/>
      <c r="B1536" s="18"/>
      <c r="C1536" s="19"/>
      <c r="D1536" s="24">
        <v>3260</v>
      </c>
      <c r="E1536" s="20" t="s">
        <v>705</v>
      </c>
      <c r="F1536" s="101"/>
      <c r="G1536" s="101"/>
      <c r="H1536" s="101">
        <v>34147</v>
      </c>
      <c r="I1536" s="101">
        <v>0</v>
      </c>
      <c r="J1536" s="178">
        <f t="shared" si="23"/>
        <v>0</v>
      </c>
    </row>
    <row r="1537" spans="1:10" ht="21" customHeight="1">
      <c r="A1537" s="99"/>
      <c r="B1537" s="18"/>
      <c r="C1537" s="17"/>
      <c r="D1537" s="25"/>
      <c r="E1537" s="100" t="s">
        <v>394</v>
      </c>
      <c r="F1537" s="101"/>
      <c r="G1537" s="101"/>
      <c r="H1537" s="101">
        <v>7160</v>
      </c>
      <c r="I1537" s="101">
        <v>0</v>
      </c>
      <c r="J1537" s="178">
        <f t="shared" si="23"/>
        <v>0</v>
      </c>
    </row>
    <row r="1538" spans="1:10" ht="29.25" customHeight="1">
      <c r="A1538" s="99"/>
      <c r="B1538" s="18"/>
      <c r="C1538" s="17"/>
      <c r="D1538" s="156"/>
      <c r="E1538" s="100" t="s">
        <v>395</v>
      </c>
      <c r="F1538" s="101"/>
      <c r="G1538" s="101"/>
      <c r="H1538" s="101">
        <v>26987</v>
      </c>
      <c r="I1538" s="101">
        <v>0</v>
      </c>
      <c r="J1538" s="178">
        <f t="shared" si="23"/>
        <v>0</v>
      </c>
    </row>
    <row r="1539" spans="1:10" ht="16.5" customHeight="1">
      <c r="A1539" s="144" t="s">
        <v>1560</v>
      </c>
      <c r="B1539" s="298"/>
      <c r="C1539" s="299"/>
      <c r="D1539" s="148"/>
      <c r="E1539" s="149" t="s">
        <v>1561</v>
      </c>
      <c r="F1539" s="280" t="s">
        <v>1562</v>
      </c>
      <c r="G1539" s="280"/>
      <c r="H1539" s="150">
        <f>H1540+H1556+H1593+H1601+H1632+H1645</f>
        <v>6544194</v>
      </c>
      <c r="I1539" s="150">
        <f>I1540+I1556+I1593+I1601+I1632+I1645</f>
        <v>1479179.8820000002</v>
      </c>
      <c r="J1539" s="180">
        <f t="shared" si="23"/>
        <v>22.602934479020643</v>
      </c>
    </row>
    <row r="1540" spans="1:10" ht="16.5" customHeight="1">
      <c r="A1540" s="99"/>
      <c r="B1540" s="294" t="s">
        <v>1563</v>
      </c>
      <c r="C1540" s="295"/>
      <c r="D1540" s="152"/>
      <c r="E1540" s="153" t="s">
        <v>1564</v>
      </c>
      <c r="F1540" s="296" t="s">
        <v>1565</v>
      </c>
      <c r="G1540" s="296"/>
      <c r="H1540" s="154">
        <f>H1541+H1544+H1546+H1548+H1550+H1553</f>
        <v>4335273</v>
      </c>
      <c r="I1540" s="154">
        <f>I1541+I1544+I1546+I1548+I1550+I1553</f>
        <v>324256.39</v>
      </c>
      <c r="J1540" s="179">
        <f t="shared" si="23"/>
        <v>7.479491833616937</v>
      </c>
    </row>
    <row r="1541" spans="1:10" ht="16.5" customHeight="1">
      <c r="A1541" s="99"/>
      <c r="B1541" s="342"/>
      <c r="C1541" s="297"/>
      <c r="D1541" s="155" t="s">
        <v>1566</v>
      </c>
      <c r="E1541" s="100" t="s">
        <v>1567</v>
      </c>
      <c r="F1541" s="335" t="s">
        <v>1568</v>
      </c>
      <c r="G1541" s="335"/>
      <c r="H1541" s="101">
        <v>405000</v>
      </c>
      <c r="I1541" s="101">
        <f>I1542</f>
        <v>204305.88</v>
      </c>
      <c r="J1541" s="178">
        <f t="shared" si="23"/>
        <v>50.4458962962963</v>
      </c>
    </row>
    <row r="1542" spans="1:10" ht="16.5" customHeight="1">
      <c r="A1542" s="99"/>
      <c r="B1542" s="340"/>
      <c r="C1542" s="290"/>
      <c r="D1542" s="156"/>
      <c r="E1542" s="100" t="s">
        <v>1569</v>
      </c>
      <c r="F1542" s="335" t="s">
        <v>470</v>
      </c>
      <c r="G1542" s="335"/>
      <c r="H1542" s="101">
        <v>400000</v>
      </c>
      <c r="I1542" s="101">
        <v>204305.88</v>
      </c>
      <c r="J1542" s="178">
        <f t="shared" si="23"/>
        <v>51.07647</v>
      </c>
    </row>
    <row r="1543" spans="1:10" ht="16.5" customHeight="1">
      <c r="A1543" s="99"/>
      <c r="B1543" s="340"/>
      <c r="C1543" s="290"/>
      <c r="D1543" s="156"/>
      <c r="E1543" s="100" t="s">
        <v>1570</v>
      </c>
      <c r="F1543" s="335" t="s">
        <v>342</v>
      </c>
      <c r="G1543" s="335"/>
      <c r="H1543" s="101">
        <v>5000</v>
      </c>
      <c r="I1543" s="101">
        <v>0</v>
      </c>
      <c r="J1543" s="178">
        <f t="shared" si="23"/>
        <v>0</v>
      </c>
    </row>
    <row r="1544" spans="1:10" ht="47.25" customHeight="1">
      <c r="A1544" s="183"/>
      <c r="B1544" s="291"/>
      <c r="C1544" s="292"/>
      <c r="D1544" s="190" t="s">
        <v>1571</v>
      </c>
      <c r="E1544" s="53" t="s">
        <v>1572</v>
      </c>
      <c r="F1544" s="293" t="s">
        <v>1573</v>
      </c>
      <c r="G1544" s="293"/>
      <c r="H1544" s="110">
        <v>47731</v>
      </c>
      <c r="I1544" s="110">
        <f>I1545</f>
        <v>47730.7</v>
      </c>
      <c r="J1544" s="191">
        <f t="shared" si="23"/>
        <v>99.99937147765603</v>
      </c>
    </row>
    <row r="1545" spans="1:10" ht="30">
      <c r="A1545" s="185"/>
      <c r="B1545" s="326"/>
      <c r="C1545" s="287"/>
      <c r="D1545" s="158"/>
      <c r="E1545" s="115" t="s">
        <v>1574</v>
      </c>
      <c r="F1545" s="348" t="s">
        <v>1573</v>
      </c>
      <c r="G1545" s="348"/>
      <c r="H1545" s="116">
        <v>47731</v>
      </c>
      <c r="I1545" s="116">
        <v>47730.7</v>
      </c>
      <c r="J1545" s="189">
        <f t="shared" si="23"/>
        <v>99.99937147765603</v>
      </c>
    </row>
    <row r="1546" spans="1:10" ht="16.5" customHeight="1">
      <c r="A1546" s="99"/>
      <c r="B1546" s="340"/>
      <c r="C1546" s="290"/>
      <c r="D1546" s="155" t="s">
        <v>242</v>
      </c>
      <c r="E1546" s="100" t="s">
        <v>243</v>
      </c>
      <c r="F1546" s="335" t="s">
        <v>342</v>
      </c>
      <c r="G1546" s="335"/>
      <c r="H1546" s="101">
        <v>5000</v>
      </c>
      <c r="I1546" s="101">
        <v>0</v>
      </c>
      <c r="J1546" s="178">
        <f aca="true" t="shared" si="24" ref="J1546:J1609">I1546/H1546%</f>
        <v>0</v>
      </c>
    </row>
    <row r="1547" spans="1:10" ht="16.5" customHeight="1">
      <c r="A1547" s="99"/>
      <c r="B1547" s="340"/>
      <c r="C1547" s="290"/>
      <c r="D1547" s="23"/>
      <c r="E1547" s="100" t="s">
        <v>1575</v>
      </c>
      <c r="F1547" s="335" t="s">
        <v>342</v>
      </c>
      <c r="G1547" s="335"/>
      <c r="H1547" s="101">
        <v>5000</v>
      </c>
      <c r="I1547" s="101">
        <v>0</v>
      </c>
      <c r="J1547" s="178">
        <f t="shared" si="24"/>
        <v>0</v>
      </c>
    </row>
    <row r="1548" spans="1:10" ht="21.75" customHeight="1">
      <c r="A1548" s="99"/>
      <c r="B1548" s="3"/>
      <c r="C1548" s="30"/>
      <c r="D1548" s="24">
        <v>4520</v>
      </c>
      <c r="E1548" s="20" t="s">
        <v>1276</v>
      </c>
      <c r="F1548" s="101"/>
      <c r="G1548" s="101"/>
      <c r="H1548" s="101">
        <v>9233</v>
      </c>
      <c r="I1548" s="101">
        <v>9232.84</v>
      </c>
      <c r="J1548" s="178">
        <f t="shared" si="24"/>
        <v>99.99826708545436</v>
      </c>
    </row>
    <row r="1549" spans="1:10" ht="17.25" customHeight="1">
      <c r="A1549" s="99"/>
      <c r="B1549" s="3"/>
      <c r="C1549" s="4"/>
      <c r="D1549" s="25"/>
      <c r="E1549" s="100" t="s">
        <v>397</v>
      </c>
      <c r="F1549" s="101"/>
      <c r="G1549" s="101"/>
      <c r="H1549" s="101">
        <v>9233</v>
      </c>
      <c r="I1549" s="101">
        <v>9232.84</v>
      </c>
      <c r="J1549" s="178">
        <f t="shared" si="24"/>
        <v>99.99826708545436</v>
      </c>
    </row>
    <row r="1550" spans="1:10" ht="16.5" customHeight="1">
      <c r="A1550" s="99"/>
      <c r="B1550" s="340"/>
      <c r="C1550" s="290"/>
      <c r="D1550" s="155" t="s">
        <v>837</v>
      </c>
      <c r="E1550" s="100" t="s">
        <v>353</v>
      </c>
      <c r="F1550" s="335" t="s">
        <v>1576</v>
      </c>
      <c r="G1550" s="335"/>
      <c r="H1550" s="101">
        <v>2320985</v>
      </c>
      <c r="I1550" s="101">
        <f>I1551+I1552</f>
        <v>0</v>
      </c>
      <c r="J1550" s="178">
        <f t="shared" si="24"/>
        <v>0</v>
      </c>
    </row>
    <row r="1551" spans="1:10" ht="30">
      <c r="A1551" s="99"/>
      <c r="B1551" s="340"/>
      <c r="C1551" s="290"/>
      <c r="D1551" s="156"/>
      <c r="E1551" s="100" t="s">
        <v>64</v>
      </c>
      <c r="F1551" s="335" t="s">
        <v>1578</v>
      </c>
      <c r="G1551" s="335"/>
      <c r="H1551" s="101">
        <v>2058917</v>
      </c>
      <c r="I1551" s="101">
        <v>0</v>
      </c>
      <c r="J1551" s="178">
        <f t="shared" si="24"/>
        <v>0</v>
      </c>
    </row>
    <row r="1552" spans="1:10" ht="31.5" customHeight="1">
      <c r="A1552" s="99"/>
      <c r="B1552" s="340"/>
      <c r="C1552" s="290"/>
      <c r="D1552" s="156"/>
      <c r="E1552" s="100" t="s">
        <v>66</v>
      </c>
      <c r="F1552" s="335" t="s">
        <v>1579</v>
      </c>
      <c r="G1552" s="335"/>
      <c r="H1552" s="101">
        <v>262068</v>
      </c>
      <c r="I1552" s="101">
        <v>0</v>
      </c>
      <c r="J1552" s="178">
        <f t="shared" si="24"/>
        <v>0</v>
      </c>
    </row>
    <row r="1553" spans="1:10" ht="16.5" customHeight="1">
      <c r="A1553" s="99"/>
      <c r="B1553" s="340"/>
      <c r="C1553" s="290"/>
      <c r="D1553" s="155" t="s">
        <v>840</v>
      </c>
      <c r="E1553" s="100" t="s">
        <v>353</v>
      </c>
      <c r="F1553" s="335" t="s">
        <v>1580</v>
      </c>
      <c r="G1553" s="335"/>
      <c r="H1553" s="101">
        <v>1547324</v>
      </c>
      <c r="I1553" s="101">
        <f>I1554+I1555</f>
        <v>62986.97</v>
      </c>
      <c r="J1553" s="178">
        <f t="shared" si="24"/>
        <v>4.0707033562460095</v>
      </c>
    </row>
    <row r="1554" spans="1:10" ht="34.5" customHeight="1">
      <c r="A1554" s="99"/>
      <c r="B1554" s="340"/>
      <c r="C1554" s="290"/>
      <c r="D1554" s="156"/>
      <c r="E1554" s="100" t="s">
        <v>65</v>
      </c>
      <c r="F1554" s="335" t="s">
        <v>1581</v>
      </c>
      <c r="G1554" s="335"/>
      <c r="H1554" s="101">
        <v>1372612</v>
      </c>
      <c r="I1554" s="101">
        <v>62986.97</v>
      </c>
      <c r="J1554" s="178">
        <f t="shared" si="24"/>
        <v>4.588840109222416</v>
      </c>
    </row>
    <row r="1555" spans="1:10" ht="35.25" customHeight="1">
      <c r="A1555" s="99"/>
      <c r="B1555" s="288"/>
      <c r="C1555" s="289"/>
      <c r="D1555" s="156"/>
      <c r="E1555" s="100" t="s">
        <v>66</v>
      </c>
      <c r="F1555" s="335" t="s">
        <v>1582</v>
      </c>
      <c r="G1555" s="335"/>
      <c r="H1555" s="101">
        <v>174712</v>
      </c>
      <c r="I1555" s="101">
        <v>0</v>
      </c>
      <c r="J1555" s="178">
        <f t="shared" si="24"/>
        <v>0</v>
      </c>
    </row>
    <row r="1556" spans="1:10" ht="16.5" customHeight="1">
      <c r="A1556" s="99"/>
      <c r="B1556" s="294" t="s">
        <v>1583</v>
      </c>
      <c r="C1556" s="295"/>
      <c r="D1556" s="152"/>
      <c r="E1556" s="153" t="s">
        <v>1584</v>
      </c>
      <c r="F1556" s="296" t="s">
        <v>1585</v>
      </c>
      <c r="G1556" s="296"/>
      <c r="H1556" s="154">
        <f>H1557+H1559+H1561+H1563+H1566+H1571+H1573+H1578+H1581+H1589+H1591+H1569</f>
        <v>884032</v>
      </c>
      <c r="I1556" s="154">
        <f>I1557+I1559+I1561+I1563+I1566+I1569+I1571+I1573+I1578+I1581+I1589+I1591</f>
        <v>570675.8300000001</v>
      </c>
      <c r="J1556" s="179">
        <f t="shared" si="24"/>
        <v>64.55375257909218</v>
      </c>
    </row>
    <row r="1557" spans="1:10" ht="16.5" customHeight="1">
      <c r="A1557" s="99"/>
      <c r="B1557" s="8"/>
      <c r="C1557" s="9"/>
      <c r="D1557" s="159">
        <v>3020</v>
      </c>
      <c r="E1557" s="95" t="s">
        <v>398</v>
      </c>
      <c r="F1557" s="96"/>
      <c r="G1557" s="96"/>
      <c r="H1557" s="96">
        <v>1550</v>
      </c>
      <c r="I1557" s="96">
        <v>1543.26</v>
      </c>
      <c r="J1557" s="178">
        <f t="shared" si="24"/>
        <v>99.56516129032258</v>
      </c>
    </row>
    <row r="1558" spans="1:10" ht="27" customHeight="1">
      <c r="A1558" s="99"/>
      <c r="B1558" s="12"/>
      <c r="C1558" s="9"/>
      <c r="D1558" s="159"/>
      <c r="E1558" s="95" t="s">
        <v>399</v>
      </c>
      <c r="F1558" s="96"/>
      <c r="G1558" s="96"/>
      <c r="H1558" s="96">
        <v>1550</v>
      </c>
      <c r="I1558" s="96">
        <v>1543.26</v>
      </c>
      <c r="J1558" s="178">
        <f t="shared" si="24"/>
        <v>99.56516129032258</v>
      </c>
    </row>
    <row r="1559" spans="1:10" ht="21" customHeight="1">
      <c r="A1559" s="99"/>
      <c r="B1559" s="12"/>
      <c r="C1559" s="13"/>
      <c r="D1559" s="159">
        <v>4010</v>
      </c>
      <c r="E1559" s="95" t="s">
        <v>254</v>
      </c>
      <c r="F1559" s="96"/>
      <c r="G1559" s="96"/>
      <c r="H1559" s="96">
        <v>69880</v>
      </c>
      <c r="I1559" s="96">
        <v>9862.7</v>
      </c>
      <c r="J1559" s="178">
        <f t="shared" si="24"/>
        <v>14.11376645678306</v>
      </c>
    </row>
    <row r="1560" spans="1:10" ht="18.75" customHeight="1">
      <c r="A1560" s="99"/>
      <c r="B1560" s="12"/>
      <c r="C1560" s="13"/>
      <c r="D1560" s="159"/>
      <c r="E1560" s="95" t="s">
        <v>399</v>
      </c>
      <c r="F1560" s="96"/>
      <c r="G1560" s="96"/>
      <c r="H1560" s="96">
        <v>69880</v>
      </c>
      <c r="I1560" s="96">
        <v>9862.7</v>
      </c>
      <c r="J1560" s="178">
        <f t="shared" si="24"/>
        <v>14.11376645678306</v>
      </c>
    </row>
    <row r="1561" spans="1:10" ht="16.5" customHeight="1">
      <c r="A1561" s="99"/>
      <c r="B1561" s="247"/>
      <c r="C1561" s="248"/>
      <c r="D1561" s="155" t="s">
        <v>256</v>
      </c>
      <c r="E1561" s="100" t="s">
        <v>257</v>
      </c>
      <c r="F1561" s="335" t="s">
        <v>1586</v>
      </c>
      <c r="G1561" s="335"/>
      <c r="H1561" s="101">
        <v>1973</v>
      </c>
      <c r="I1561" s="101">
        <v>1872.82</v>
      </c>
      <c r="J1561" s="178">
        <f t="shared" si="24"/>
        <v>94.92245311708058</v>
      </c>
    </row>
    <row r="1562" spans="1:10" ht="16.5" customHeight="1">
      <c r="A1562" s="99"/>
      <c r="B1562" s="340"/>
      <c r="C1562" s="290"/>
      <c r="D1562" s="23"/>
      <c r="E1562" s="100" t="s">
        <v>313</v>
      </c>
      <c r="F1562" s="335" t="s">
        <v>1586</v>
      </c>
      <c r="G1562" s="335"/>
      <c r="H1562" s="101">
        <v>1973</v>
      </c>
      <c r="I1562" s="101">
        <v>1872.82</v>
      </c>
      <c r="J1562" s="178">
        <f t="shared" si="24"/>
        <v>94.92245311708058</v>
      </c>
    </row>
    <row r="1563" spans="1:10" ht="16.5" customHeight="1">
      <c r="A1563" s="99"/>
      <c r="B1563" s="3"/>
      <c r="C1563" s="30"/>
      <c r="D1563" s="24">
        <v>4110</v>
      </c>
      <c r="E1563" s="20" t="s">
        <v>260</v>
      </c>
      <c r="F1563" s="101"/>
      <c r="G1563" s="101"/>
      <c r="H1563" s="101">
        <v>12115</v>
      </c>
      <c r="I1563" s="101">
        <v>284.49</v>
      </c>
      <c r="J1563" s="178">
        <f t="shared" si="24"/>
        <v>2.3482459760627323</v>
      </c>
    </row>
    <row r="1564" spans="1:10" ht="21.75" customHeight="1">
      <c r="A1564" s="99"/>
      <c r="B1564" s="3"/>
      <c r="C1564" s="4"/>
      <c r="D1564" s="25"/>
      <c r="E1564" s="95" t="s">
        <v>399</v>
      </c>
      <c r="F1564" s="101"/>
      <c r="G1564" s="101"/>
      <c r="H1564" s="101">
        <v>12115</v>
      </c>
      <c r="I1564" s="101">
        <v>0</v>
      </c>
      <c r="J1564" s="178">
        <f t="shared" si="24"/>
        <v>0</v>
      </c>
    </row>
    <row r="1565" spans="1:10" ht="16.5" customHeight="1">
      <c r="A1565" s="99"/>
      <c r="B1565" s="3"/>
      <c r="C1565" s="4"/>
      <c r="D1565" s="23"/>
      <c r="E1565" s="100" t="s">
        <v>400</v>
      </c>
      <c r="F1565" s="101"/>
      <c r="G1565" s="101"/>
      <c r="H1565" s="101">
        <v>285</v>
      </c>
      <c r="I1565" s="101">
        <v>284.49</v>
      </c>
      <c r="J1565" s="178">
        <f t="shared" si="24"/>
        <v>99.82105263157895</v>
      </c>
    </row>
    <row r="1566" spans="1:10" ht="16.5" customHeight="1">
      <c r="A1566" s="99"/>
      <c r="B1566" s="3"/>
      <c r="C1566" s="30"/>
      <c r="D1566" s="24">
        <v>4120</v>
      </c>
      <c r="E1566" s="20" t="s">
        <v>263</v>
      </c>
      <c r="F1566" s="101"/>
      <c r="G1566" s="101"/>
      <c r="H1566" s="101">
        <v>1956</v>
      </c>
      <c r="I1566" s="101">
        <v>45.89</v>
      </c>
      <c r="J1566" s="178">
        <f t="shared" si="24"/>
        <v>2.346114519427403</v>
      </c>
    </row>
    <row r="1567" spans="1:10" ht="25.5" customHeight="1">
      <c r="A1567" s="99"/>
      <c r="B1567" s="3"/>
      <c r="C1567" s="4"/>
      <c r="D1567" s="25"/>
      <c r="E1567" s="95" t="s">
        <v>399</v>
      </c>
      <c r="F1567" s="101"/>
      <c r="G1567" s="101"/>
      <c r="H1567" s="101">
        <v>1910</v>
      </c>
      <c r="I1567" s="101">
        <v>0</v>
      </c>
      <c r="J1567" s="178">
        <f t="shared" si="24"/>
        <v>0</v>
      </c>
    </row>
    <row r="1568" spans="1:10" ht="14.25" customHeight="1">
      <c r="A1568" s="183"/>
      <c r="B1568" s="145"/>
      <c r="C1568" s="146"/>
      <c r="D1568" s="52"/>
      <c r="E1568" s="53" t="s">
        <v>400</v>
      </c>
      <c r="F1568" s="110"/>
      <c r="G1568" s="110"/>
      <c r="H1568" s="110">
        <v>46</v>
      </c>
      <c r="I1568" s="110">
        <v>45.89</v>
      </c>
      <c r="J1568" s="191">
        <f t="shared" si="24"/>
        <v>99.76086956521739</v>
      </c>
    </row>
    <row r="1569" spans="1:10" ht="21.75" customHeight="1">
      <c r="A1569" s="185"/>
      <c r="B1569" s="192"/>
      <c r="C1569" s="314"/>
      <c r="D1569" s="24">
        <v>4140</v>
      </c>
      <c r="E1569" s="315" t="s">
        <v>540</v>
      </c>
      <c r="F1569" s="116"/>
      <c r="G1569" s="116"/>
      <c r="H1569" s="116">
        <v>2363</v>
      </c>
      <c r="I1569" s="116">
        <v>221</v>
      </c>
      <c r="J1569" s="189">
        <f t="shared" si="24"/>
        <v>9.352517985611511</v>
      </c>
    </row>
    <row r="1570" spans="1:10" ht="19.5" customHeight="1">
      <c r="A1570" s="99"/>
      <c r="B1570" s="3"/>
      <c r="C1570" s="4"/>
      <c r="D1570" s="27"/>
      <c r="E1570" s="95" t="s">
        <v>399</v>
      </c>
      <c r="F1570" s="101"/>
      <c r="G1570" s="101"/>
      <c r="H1570" s="101">
        <v>2363</v>
      </c>
      <c r="I1570" s="101">
        <v>221</v>
      </c>
      <c r="J1570" s="178">
        <f t="shared" si="24"/>
        <v>9.352517985611511</v>
      </c>
    </row>
    <row r="1571" spans="1:10" ht="16.5" customHeight="1">
      <c r="A1571" s="99"/>
      <c r="B1571" s="340"/>
      <c r="C1571" s="290"/>
      <c r="D1571" s="155" t="s">
        <v>317</v>
      </c>
      <c r="E1571" s="100" t="s">
        <v>318</v>
      </c>
      <c r="F1571" s="335" t="s">
        <v>349</v>
      </c>
      <c r="G1571" s="335"/>
      <c r="H1571" s="101">
        <v>19461</v>
      </c>
      <c r="I1571" s="101">
        <v>9300</v>
      </c>
      <c r="J1571" s="178">
        <f t="shared" si="24"/>
        <v>47.787883459226144</v>
      </c>
    </row>
    <row r="1572" spans="1:10" ht="20.25" customHeight="1">
      <c r="A1572" s="99"/>
      <c r="B1572" s="340"/>
      <c r="C1572" s="290"/>
      <c r="D1572" s="156"/>
      <c r="E1572" s="100" t="s">
        <v>287</v>
      </c>
      <c r="F1572" s="335" t="s">
        <v>349</v>
      </c>
      <c r="G1572" s="335"/>
      <c r="H1572" s="101">
        <v>19461</v>
      </c>
      <c r="I1572" s="101">
        <v>9300</v>
      </c>
      <c r="J1572" s="178">
        <f t="shared" si="24"/>
        <v>47.787883459226144</v>
      </c>
    </row>
    <row r="1573" spans="1:10" ht="16.5" customHeight="1">
      <c r="A1573" s="99"/>
      <c r="B1573" s="340"/>
      <c r="C1573" s="290"/>
      <c r="D1573" s="155" t="s">
        <v>237</v>
      </c>
      <c r="E1573" s="100" t="s">
        <v>229</v>
      </c>
      <c r="F1573" s="335" t="s">
        <v>984</v>
      </c>
      <c r="G1573" s="335"/>
      <c r="H1573" s="101">
        <v>17671</v>
      </c>
      <c r="I1573" s="101">
        <f>I1574+I1575+I1576+I1577</f>
        <v>9503.12</v>
      </c>
      <c r="J1573" s="178">
        <f t="shared" si="24"/>
        <v>53.77805443947711</v>
      </c>
    </row>
    <row r="1574" spans="1:10" ht="14.25" customHeight="1">
      <c r="A1574" s="99"/>
      <c r="B1574" s="3"/>
      <c r="C1574" s="4"/>
      <c r="D1574" s="28"/>
      <c r="E1574" s="95" t="s">
        <v>399</v>
      </c>
      <c r="F1574" s="101"/>
      <c r="G1574" s="101"/>
      <c r="H1574" s="101">
        <v>16250</v>
      </c>
      <c r="I1574" s="101">
        <v>9086.45</v>
      </c>
      <c r="J1574" s="178">
        <f t="shared" si="24"/>
        <v>55.91661538461539</v>
      </c>
    </row>
    <row r="1575" spans="1:10" ht="16.5" customHeight="1">
      <c r="A1575" s="99"/>
      <c r="B1575" s="340"/>
      <c r="C1575" s="290"/>
      <c r="D1575" s="25"/>
      <c r="E1575" s="100" t="s">
        <v>1588</v>
      </c>
      <c r="F1575" s="335" t="s">
        <v>241</v>
      </c>
      <c r="G1575" s="335"/>
      <c r="H1575" s="101">
        <v>1000</v>
      </c>
      <c r="I1575" s="101">
        <v>0</v>
      </c>
      <c r="J1575" s="178">
        <f t="shared" si="24"/>
        <v>0</v>
      </c>
    </row>
    <row r="1576" spans="1:10" ht="16.5" customHeight="1">
      <c r="A1576" s="99"/>
      <c r="B1576" s="3"/>
      <c r="C1576" s="4"/>
      <c r="D1576" s="156"/>
      <c r="E1576" s="100" t="s">
        <v>401</v>
      </c>
      <c r="F1576" s="101"/>
      <c r="G1576" s="101"/>
      <c r="H1576" s="101">
        <v>71</v>
      </c>
      <c r="I1576" s="101">
        <v>70.68</v>
      </c>
      <c r="J1576" s="178">
        <f t="shared" si="24"/>
        <v>99.5492957746479</v>
      </c>
    </row>
    <row r="1577" spans="1:10" ht="16.5" customHeight="1">
      <c r="A1577" s="99"/>
      <c r="B1577" s="340"/>
      <c r="C1577" s="290"/>
      <c r="D1577" s="23"/>
      <c r="E1577" s="100" t="s">
        <v>1589</v>
      </c>
      <c r="F1577" s="335" t="s">
        <v>1590</v>
      </c>
      <c r="G1577" s="335"/>
      <c r="H1577" s="101">
        <v>350</v>
      </c>
      <c r="I1577" s="101">
        <v>345.99</v>
      </c>
      <c r="J1577" s="178">
        <f t="shared" si="24"/>
        <v>98.85428571428572</v>
      </c>
    </row>
    <row r="1578" spans="1:10" ht="16.5" customHeight="1">
      <c r="A1578" s="99"/>
      <c r="B1578" s="3"/>
      <c r="C1578" s="30"/>
      <c r="D1578" s="24">
        <v>4280</v>
      </c>
      <c r="E1578" s="20" t="s">
        <v>402</v>
      </c>
      <c r="F1578" s="101"/>
      <c r="G1578" s="101"/>
      <c r="H1578" s="101">
        <v>577</v>
      </c>
      <c r="I1578" s="101">
        <v>577</v>
      </c>
      <c r="J1578" s="178">
        <f t="shared" si="24"/>
        <v>100.00000000000001</v>
      </c>
    </row>
    <row r="1579" spans="1:10" ht="20.25" customHeight="1">
      <c r="A1579" s="99"/>
      <c r="B1579" s="3"/>
      <c r="C1579" s="4"/>
      <c r="D1579" s="25"/>
      <c r="E1579" s="95" t="s">
        <v>399</v>
      </c>
      <c r="F1579" s="101"/>
      <c r="G1579" s="101"/>
      <c r="H1579" s="101">
        <v>440</v>
      </c>
      <c r="I1579" s="101">
        <v>440</v>
      </c>
      <c r="J1579" s="178">
        <f t="shared" si="24"/>
        <v>99.99999999999999</v>
      </c>
    </row>
    <row r="1580" spans="1:10" ht="16.5" customHeight="1">
      <c r="A1580" s="99"/>
      <c r="B1580" s="3"/>
      <c r="C1580" s="4"/>
      <c r="D1580" s="156"/>
      <c r="E1580" s="100" t="s">
        <v>400</v>
      </c>
      <c r="F1580" s="101"/>
      <c r="G1580" s="101"/>
      <c r="H1580" s="101">
        <v>137</v>
      </c>
      <c r="I1580" s="101">
        <v>137</v>
      </c>
      <c r="J1580" s="178">
        <f t="shared" si="24"/>
        <v>99.99999999999999</v>
      </c>
    </row>
    <row r="1581" spans="1:10" ht="16.5" customHeight="1">
      <c r="A1581" s="99"/>
      <c r="B1581" s="340"/>
      <c r="C1581" s="290"/>
      <c r="D1581" s="155" t="s">
        <v>242</v>
      </c>
      <c r="E1581" s="100" t="s">
        <v>243</v>
      </c>
      <c r="F1581" s="335" t="s">
        <v>1591</v>
      </c>
      <c r="G1581" s="335"/>
      <c r="H1581" s="101">
        <v>671466</v>
      </c>
      <c r="I1581" s="101">
        <f>SUM(I1582:I1588)</f>
        <v>473700.55000000005</v>
      </c>
      <c r="J1581" s="178">
        <f t="shared" si="24"/>
        <v>70.54721311280096</v>
      </c>
    </row>
    <row r="1582" spans="1:10" ht="16.5" customHeight="1">
      <c r="A1582" s="99"/>
      <c r="B1582" s="340"/>
      <c r="C1582" s="290"/>
      <c r="D1582" s="156"/>
      <c r="E1582" s="100" t="s">
        <v>1592</v>
      </c>
      <c r="F1582" s="335" t="s">
        <v>448</v>
      </c>
      <c r="G1582" s="335"/>
      <c r="H1582" s="101">
        <v>10000</v>
      </c>
      <c r="I1582" s="101">
        <v>0</v>
      </c>
      <c r="J1582" s="178">
        <f t="shared" si="24"/>
        <v>0</v>
      </c>
    </row>
    <row r="1583" spans="1:10" ht="16.5" customHeight="1">
      <c r="A1583" s="99"/>
      <c r="B1583" s="340"/>
      <c r="C1583" s="290"/>
      <c r="D1583" s="156"/>
      <c r="E1583" s="100" t="s">
        <v>1593</v>
      </c>
      <c r="F1583" s="335" t="s">
        <v>375</v>
      </c>
      <c r="G1583" s="335"/>
      <c r="H1583" s="101">
        <v>444900</v>
      </c>
      <c r="I1583" s="101">
        <v>263398.25</v>
      </c>
      <c r="J1583" s="178">
        <f t="shared" si="24"/>
        <v>59.20392222971454</v>
      </c>
    </row>
    <row r="1584" spans="1:10" ht="16.5" customHeight="1">
      <c r="A1584" s="99"/>
      <c r="B1584" s="340"/>
      <c r="C1584" s="290"/>
      <c r="D1584" s="156"/>
      <c r="E1584" s="100" t="s">
        <v>1587</v>
      </c>
      <c r="F1584" s="335" t="s">
        <v>1594</v>
      </c>
      <c r="G1584" s="335"/>
      <c r="H1584" s="101">
        <v>185100</v>
      </c>
      <c r="I1584" s="101">
        <v>185069.38</v>
      </c>
      <c r="J1584" s="178">
        <f t="shared" si="24"/>
        <v>99.98345759049162</v>
      </c>
    </row>
    <row r="1585" spans="1:10" ht="16.5" customHeight="1">
      <c r="A1585" s="99"/>
      <c r="B1585" s="340"/>
      <c r="C1585" s="290"/>
      <c r="D1585" s="156"/>
      <c r="E1585" s="100" t="s">
        <v>319</v>
      </c>
      <c r="F1585" s="335" t="s">
        <v>342</v>
      </c>
      <c r="G1585" s="335"/>
      <c r="H1585" s="101">
        <v>5000</v>
      </c>
      <c r="I1585" s="101">
        <v>118.32</v>
      </c>
      <c r="J1585" s="178">
        <f t="shared" si="24"/>
        <v>2.3664</v>
      </c>
    </row>
    <row r="1586" spans="1:10" ht="16.5" customHeight="1">
      <c r="A1586" s="99"/>
      <c r="B1586" s="340"/>
      <c r="C1586" s="290"/>
      <c r="D1586" s="156"/>
      <c r="E1586" s="100" t="s">
        <v>1595</v>
      </c>
      <c r="F1586" s="335" t="s">
        <v>350</v>
      </c>
      <c r="G1586" s="335"/>
      <c r="H1586" s="101">
        <v>129</v>
      </c>
      <c r="I1586" s="101">
        <v>0</v>
      </c>
      <c r="J1586" s="178">
        <f t="shared" si="24"/>
        <v>0</v>
      </c>
    </row>
    <row r="1587" spans="1:10" ht="30">
      <c r="A1587" s="99"/>
      <c r="B1587" s="340"/>
      <c r="C1587" s="290"/>
      <c r="D1587" s="156"/>
      <c r="E1587" s="100" t="s">
        <v>1596</v>
      </c>
      <c r="F1587" s="335" t="s">
        <v>448</v>
      </c>
      <c r="G1587" s="335"/>
      <c r="H1587" s="101">
        <v>16306</v>
      </c>
      <c r="I1587" s="101">
        <v>15084.03</v>
      </c>
      <c r="J1587" s="178">
        <f t="shared" si="24"/>
        <v>92.5060100576475</v>
      </c>
    </row>
    <row r="1588" spans="1:10" ht="30">
      <c r="A1588" s="99"/>
      <c r="B1588" s="340"/>
      <c r="C1588" s="290"/>
      <c r="D1588" s="23"/>
      <c r="E1588" s="100" t="s">
        <v>1597</v>
      </c>
      <c r="F1588" s="335" t="s">
        <v>448</v>
      </c>
      <c r="G1588" s="335"/>
      <c r="H1588" s="101">
        <v>10031</v>
      </c>
      <c r="I1588" s="101">
        <v>10030.57</v>
      </c>
      <c r="J1588" s="178">
        <f t="shared" si="24"/>
        <v>99.9957132888047</v>
      </c>
    </row>
    <row r="1589" spans="1:10" ht="15">
      <c r="A1589" s="99"/>
      <c r="B1589" s="3"/>
      <c r="C1589" s="30"/>
      <c r="D1589" s="24">
        <v>4440</v>
      </c>
      <c r="E1589" s="20" t="s">
        <v>273</v>
      </c>
      <c r="F1589" s="101"/>
      <c r="G1589" s="101"/>
      <c r="H1589" s="101">
        <v>5020</v>
      </c>
      <c r="I1589" s="101">
        <v>3765</v>
      </c>
      <c r="J1589" s="178">
        <f t="shared" si="24"/>
        <v>75</v>
      </c>
    </row>
    <row r="1590" spans="1:10" ht="21" customHeight="1">
      <c r="A1590" s="99"/>
      <c r="B1590" s="3"/>
      <c r="C1590" s="4"/>
      <c r="D1590" s="25"/>
      <c r="E1590" s="95" t="s">
        <v>399</v>
      </c>
      <c r="F1590" s="101"/>
      <c r="G1590" s="101"/>
      <c r="H1590" s="101">
        <v>5020</v>
      </c>
      <c r="I1590" s="101">
        <v>3765</v>
      </c>
      <c r="J1590" s="178">
        <f t="shared" si="24"/>
        <v>75</v>
      </c>
    </row>
    <row r="1591" spans="1:10" ht="30" customHeight="1">
      <c r="A1591" s="99"/>
      <c r="B1591" s="340"/>
      <c r="C1591" s="290"/>
      <c r="D1591" s="155" t="s">
        <v>1598</v>
      </c>
      <c r="E1591" s="100" t="s">
        <v>1599</v>
      </c>
      <c r="F1591" s="335" t="s">
        <v>361</v>
      </c>
      <c r="G1591" s="335"/>
      <c r="H1591" s="101">
        <v>80000</v>
      </c>
      <c r="I1591" s="101">
        <f>I1592</f>
        <v>60000</v>
      </c>
      <c r="J1591" s="178">
        <f t="shared" si="24"/>
        <v>75</v>
      </c>
    </row>
    <row r="1592" spans="1:10" ht="30" customHeight="1">
      <c r="A1592" s="99"/>
      <c r="B1592" s="288"/>
      <c r="C1592" s="289"/>
      <c r="D1592" s="156"/>
      <c r="E1592" s="100" t="s">
        <v>1600</v>
      </c>
      <c r="F1592" s="335" t="s">
        <v>361</v>
      </c>
      <c r="G1592" s="335"/>
      <c r="H1592" s="101">
        <v>80000</v>
      </c>
      <c r="I1592" s="101">
        <v>60000</v>
      </c>
      <c r="J1592" s="178">
        <f t="shared" si="24"/>
        <v>75</v>
      </c>
    </row>
    <row r="1593" spans="1:10" ht="16.5" customHeight="1">
      <c r="A1593" s="99"/>
      <c r="B1593" s="294" t="s">
        <v>1601</v>
      </c>
      <c r="C1593" s="295"/>
      <c r="D1593" s="152"/>
      <c r="E1593" s="153" t="s">
        <v>1602</v>
      </c>
      <c r="F1593" s="296" t="s">
        <v>1603</v>
      </c>
      <c r="G1593" s="296"/>
      <c r="H1593" s="154">
        <f>H1594+H1596+H1598</f>
        <v>44580</v>
      </c>
      <c r="I1593" s="154">
        <f>I1594+I1596+I1598</f>
        <v>14048.892</v>
      </c>
      <c r="J1593" s="179">
        <f t="shared" si="24"/>
        <v>31.513889636608344</v>
      </c>
    </row>
    <row r="1594" spans="1:10" ht="16.5" customHeight="1">
      <c r="A1594" s="99"/>
      <c r="B1594" s="342"/>
      <c r="C1594" s="297"/>
      <c r="D1594" s="155" t="s">
        <v>237</v>
      </c>
      <c r="E1594" s="100" t="s">
        <v>229</v>
      </c>
      <c r="F1594" s="335" t="s">
        <v>492</v>
      </c>
      <c r="G1594" s="335"/>
      <c r="H1594" s="101">
        <v>15000</v>
      </c>
      <c r="I1594" s="101">
        <v>985.912</v>
      </c>
      <c r="J1594" s="178">
        <f t="shared" si="24"/>
        <v>6.572746666666667</v>
      </c>
    </row>
    <row r="1595" spans="1:10" ht="16.5" customHeight="1">
      <c r="A1595" s="183"/>
      <c r="B1595" s="291"/>
      <c r="C1595" s="292"/>
      <c r="D1595" s="50"/>
      <c r="E1595" s="53" t="s">
        <v>1604</v>
      </c>
      <c r="F1595" s="293" t="s">
        <v>492</v>
      </c>
      <c r="G1595" s="293"/>
      <c r="H1595" s="110">
        <v>15000</v>
      </c>
      <c r="I1595" s="110">
        <v>985.91</v>
      </c>
      <c r="J1595" s="191">
        <f t="shared" si="24"/>
        <v>6.572733333333333</v>
      </c>
    </row>
    <row r="1596" spans="1:10" ht="16.5" customHeight="1">
      <c r="A1596" s="185"/>
      <c r="B1596" s="326"/>
      <c r="C1596" s="287"/>
      <c r="D1596" s="166" t="s">
        <v>449</v>
      </c>
      <c r="E1596" s="115" t="s">
        <v>450</v>
      </c>
      <c r="F1596" s="348" t="s">
        <v>342</v>
      </c>
      <c r="G1596" s="348"/>
      <c r="H1596" s="116">
        <v>5000</v>
      </c>
      <c r="I1596" s="116">
        <v>798.59</v>
      </c>
      <c r="J1596" s="189">
        <f t="shared" si="24"/>
        <v>15.9718</v>
      </c>
    </row>
    <row r="1597" spans="1:10" ht="16.5" customHeight="1">
      <c r="A1597" s="99"/>
      <c r="B1597" s="340"/>
      <c r="C1597" s="290"/>
      <c r="D1597" s="156"/>
      <c r="E1597" s="100" t="s">
        <v>1604</v>
      </c>
      <c r="F1597" s="335" t="s">
        <v>342</v>
      </c>
      <c r="G1597" s="335"/>
      <c r="H1597" s="101">
        <v>5000</v>
      </c>
      <c r="I1597" s="101">
        <v>798.59</v>
      </c>
      <c r="J1597" s="178">
        <f t="shared" si="24"/>
        <v>15.9718</v>
      </c>
    </row>
    <row r="1598" spans="1:10" ht="16.5" customHeight="1">
      <c r="A1598" s="99"/>
      <c r="B1598" s="340"/>
      <c r="C1598" s="290"/>
      <c r="D1598" s="155" t="s">
        <v>242</v>
      </c>
      <c r="E1598" s="100" t="s">
        <v>243</v>
      </c>
      <c r="F1598" s="335" t="s">
        <v>1605</v>
      </c>
      <c r="G1598" s="335"/>
      <c r="H1598" s="101">
        <v>24580</v>
      </c>
      <c r="I1598" s="101">
        <f>I1599+I1600</f>
        <v>12264.39</v>
      </c>
      <c r="J1598" s="178">
        <f t="shared" si="24"/>
        <v>49.89580960130186</v>
      </c>
    </row>
    <row r="1599" spans="1:10" ht="16.5" customHeight="1">
      <c r="A1599" s="99"/>
      <c r="B1599" s="340"/>
      <c r="C1599" s="290"/>
      <c r="D1599" s="156"/>
      <c r="E1599" s="100" t="s">
        <v>1606</v>
      </c>
      <c r="F1599" s="335" t="s">
        <v>1607</v>
      </c>
      <c r="G1599" s="335"/>
      <c r="H1599" s="101">
        <v>22080</v>
      </c>
      <c r="I1599" s="101">
        <v>12264.39</v>
      </c>
      <c r="J1599" s="178">
        <f t="shared" si="24"/>
        <v>55.54524456521739</v>
      </c>
    </row>
    <row r="1600" spans="1:10" ht="19.5" customHeight="1">
      <c r="A1600" s="99"/>
      <c r="B1600" s="340"/>
      <c r="C1600" s="290"/>
      <c r="D1600" s="156"/>
      <c r="E1600" s="100" t="s">
        <v>1608</v>
      </c>
      <c r="F1600" s="335" t="s">
        <v>327</v>
      </c>
      <c r="G1600" s="335"/>
      <c r="H1600" s="101">
        <v>2500</v>
      </c>
      <c r="I1600" s="101">
        <v>0</v>
      </c>
      <c r="J1600" s="178">
        <f t="shared" si="24"/>
        <v>0</v>
      </c>
    </row>
    <row r="1601" spans="1:10" ht="16.5" customHeight="1">
      <c r="A1601" s="99"/>
      <c r="B1601" s="294" t="s">
        <v>1609</v>
      </c>
      <c r="C1601" s="295"/>
      <c r="D1601" s="152"/>
      <c r="E1601" s="153" t="s">
        <v>1610</v>
      </c>
      <c r="F1601" s="296" t="s">
        <v>1611</v>
      </c>
      <c r="G1601" s="296"/>
      <c r="H1601" s="154">
        <f>H1602+H1605+H1607+H1622+H1624</f>
        <v>950177</v>
      </c>
      <c r="I1601" s="154">
        <f>I1602+I1605+I1607+I1622+I1624</f>
        <v>500536.8500000001</v>
      </c>
      <c r="J1601" s="179">
        <f t="shared" si="24"/>
        <v>52.67827467934922</v>
      </c>
    </row>
    <row r="1602" spans="1:10" ht="16.5" customHeight="1">
      <c r="A1602" s="99"/>
      <c r="B1602" s="342"/>
      <c r="C1602" s="297"/>
      <c r="D1602" s="155" t="s">
        <v>237</v>
      </c>
      <c r="E1602" s="100" t="s">
        <v>229</v>
      </c>
      <c r="F1602" s="335" t="s">
        <v>349</v>
      </c>
      <c r="G1602" s="335"/>
      <c r="H1602" s="101">
        <v>73000</v>
      </c>
      <c r="I1602" s="101">
        <f>I1603</f>
        <v>10067.27</v>
      </c>
      <c r="J1602" s="178">
        <f t="shared" si="24"/>
        <v>13.790780821917808</v>
      </c>
    </row>
    <row r="1603" spans="1:10" ht="16.5" customHeight="1">
      <c r="A1603" s="99"/>
      <c r="B1603" s="340"/>
      <c r="C1603" s="290"/>
      <c r="D1603" s="156"/>
      <c r="E1603" s="100" t="s">
        <v>1612</v>
      </c>
      <c r="F1603" s="335" t="s">
        <v>349</v>
      </c>
      <c r="G1603" s="335"/>
      <c r="H1603" s="101">
        <v>20000</v>
      </c>
      <c r="I1603" s="101">
        <v>10067.27</v>
      </c>
      <c r="J1603" s="178">
        <f t="shared" si="24"/>
        <v>50.33635</v>
      </c>
    </row>
    <row r="1604" spans="1:10" ht="16.5" customHeight="1">
      <c r="A1604" s="99"/>
      <c r="B1604" s="3"/>
      <c r="C1604" s="4"/>
      <c r="D1604" s="156"/>
      <c r="E1604" s="100" t="s">
        <v>82</v>
      </c>
      <c r="F1604" s="101"/>
      <c r="G1604" s="101"/>
      <c r="H1604" s="101">
        <v>53000</v>
      </c>
      <c r="I1604" s="101">
        <v>0</v>
      </c>
      <c r="J1604" s="178">
        <f t="shared" si="24"/>
        <v>0</v>
      </c>
    </row>
    <row r="1605" spans="1:10" ht="16.5" customHeight="1">
      <c r="A1605" s="99"/>
      <c r="B1605" s="340"/>
      <c r="C1605" s="290"/>
      <c r="D1605" s="155" t="s">
        <v>449</v>
      </c>
      <c r="E1605" s="100" t="s">
        <v>450</v>
      </c>
      <c r="F1605" s="335" t="s">
        <v>1613</v>
      </c>
      <c r="G1605" s="335"/>
      <c r="H1605" s="101">
        <v>650000</v>
      </c>
      <c r="I1605" s="101">
        <v>415423.34</v>
      </c>
      <c r="J1605" s="178">
        <f t="shared" si="24"/>
        <v>63.911283076923084</v>
      </c>
    </row>
    <row r="1606" spans="1:10" ht="16.5" customHeight="1">
      <c r="A1606" s="99"/>
      <c r="B1606" s="340"/>
      <c r="C1606" s="290"/>
      <c r="D1606" s="156"/>
      <c r="E1606" s="100" t="s">
        <v>319</v>
      </c>
      <c r="F1606" s="335" t="s">
        <v>1613</v>
      </c>
      <c r="G1606" s="335"/>
      <c r="H1606" s="101">
        <v>650000</v>
      </c>
      <c r="I1606" s="101">
        <v>415423.34</v>
      </c>
      <c r="J1606" s="178">
        <f t="shared" si="24"/>
        <v>63.911283076923084</v>
      </c>
    </row>
    <row r="1607" spans="1:10" ht="16.5" customHeight="1">
      <c r="A1607" s="99"/>
      <c r="B1607" s="340"/>
      <c r="C1607" s="290"/>
      <c r="D1607" s="155" t="s">
        <v>331</v>
      </c>
      <c r="E1607" s="100" t="s">
        <v>332</v>
      </c>
      <c r="F1607" s="335" t="s">
        <v>227</v>
      </c>
      <c r="G1607" s="335"/>
      <c r="H1607" s="101">
        <v>135382</v>
      </c>
      <c r="I1607" s="101">
        <f>I1608+I1609</f>
        <v>71940.52</v>
      </c>
      <c r="J1607" s="178">
        <f t="shared" si="24"/>
        <v>53.138910638046426</v>
      </c>
    </row>
    <row r="1608" spans="1:10" ht="16.5" customHeight="1">
      <c r="A1608" s="99"/>
      <c r="B1608" s="340"/>
      <c r="C1608" s="290"/>
      <c r="D1608" s="156"/>
      <c r="E1608" s="100" t="s">
        <v>1612</v>
      </c>
      <c r="F1608" s="335" t="s">
        <v>361</v>
      </c>
      <c r="G1608" s="335"/>
      <c r="H1608" s="101">
        <v>80000</v>
      </c>
      <c r="I1608" s="101">
        <v>26832.88</v>
      </c>
      <c r="J1608" s="178">
        <f t="shared" si="24"/>
        <v>33.5411</v>
      </c>
    </row>
    <row r="1609" spans="1:10" ht="18.75" customHeight="1">
      <c r="A1609" s="99"/>
      <c r="B1609" s="340"/>
      <c r="C1609" s="290"/>
      <c r="D1609" s="156"/>
      <c r="E1609" s="100" t="s">
        <v>1614</v>
      </c>
      <c r="F1609" s="335" t="s">
        <v>373</v>
      </c>
      <c r="G1609" s="335"/>
      <c r="H1609" s="101">
        <v>55382</v>
      </c>
      <c r="I1609" s="101">
        <v>45107.64</v>
      </c>
      <c r="J1609" s="178">
        <f t="shared" si="24"/>
        <v>81.44819616481888</v>
      </c>
    </row>
    <row r="1610" spans="1:10" ht="33.75" customHeight="1">
      <c r="A1610" s="99"/>
      <c r="B1610" s="3"/>
      <c r="C1610" s="4"/>
      <c r="D1610" s="156"/>
      <c r="E1610" s="100" t="s">
        <v>290</v>
      </c>
      <c r="F1610" s="101"/>
      <c r="G1610" s="101"/>
      <c r="H1610" s="101"/>
      <c r="I1610" s="101">
        <v>13855.9</v>
      </c>
      <c r="J1610" s="178"/>
    </row>
    <row r="1611" spans="1:10" ht="15">
      <c r="A1611" s="99"/>
      <c r="B1611" s="3"/>
      <c r="C1611" s="4"/>
      <c r="D1611" s="156"/>
      <c r="E1611" s="100" t="s">
        <v>288</v>
      </c>
      <c r="F1611" s="101"/>
      <c r="G1611" s="101"/>
      <c r="H1611" s="101"/>
      <c r="I1611" s="101">
        <v>5000</v>
      </c>
      <c r="J1611" s="178"/>
    </row>
    <row r="1612" spans="1:10" ht="15">
      <c r="A1612" s="99"/>
      <c r="B1612" s="3"/>
      <c r="C1612" s="4"/>
      <c r="D1612" s="156"/>
      <c r="E1612" s="100" t="s">
        <v>289</v>
      </c>
      <c r="F1612" s="101"/>
      <c r="G1612" s="101"/>
      <c r="H1612" s="101"/>
      <c r="I1612" s="101">
        <v>5000</v>
      </c>
      <c r="J1612" s="178"/>
    </row>
    <row r="1613" spans="1:10" ht="15">
      <c r="A1613" s="99"/>
      <c r="B1613" s="3"/>
      <c r="C1613" s="4"/>
      <c r="D1613" s="156"/>
      <c r="E1613" s="100" t="s">
        <v>291</v>
      </c>
      <c r="F1613" s="101"/>
      <c r="G1613" s="101"/>
      <c r="H1613" s="101"/>
      <c r="I1613" s="101">
        <v>1734.3</v>
      </c>
      <c r="J1613" s="178"/>
    </row>
    <row r="1614" spans="1:10" ht="15">
      <c r="A1614" s="99"/>
      <c r="B1614" s="3"/>
      <c r="C1614" s="4"/>
      <c r="D1614" s="156"/>
      <c r="E1614" s="100" t="s">
        <v>292</v>
      </c>
      <c r="F1614" s="101"/>
      <c r="G1614" s="101"/>
      <c r="H1614" s="101"/>
      <c r="I1614" s="101">
        <v>1633.44</v>
      </c>
      <c r="J1614" s="178"/>
    </row>
    <row r="1615" spans="1:10" ht="21" customHeight="1">
      <c r="A1615" s="99"/>
      <c r="B1615" s="3"/>
      <c r="C1615" s="4"/>
      <c r="D1615" s="156"/>
      <c r="E1615" s="100" t="s">
        <v>293</v>
      </c>
      <c r="F1615" s="101"/>
      <c r="G1615" s="101"/>
      <c r="H1615" s="101"/>
      <c r="I1615" s="101">
        <v>2400</v>
      </c>
      <c r="J1615" s="178"/>
    </row>
    <row r="1616" spans="1:10" ht="20.25" customHeight="1">
      <c r="A1616" s="99"/>
      <c r="B1616" s="3"/>
      <c r="C1616" s="4"/>
      <c r="D1616" s="156"/>
      <c r="E1616" s="100" t="s">
        <v>296</v>
      </c>
      <c r="F1616" s="101"/>
      <c r="G1616" s="101"/>
      <c r="H1616" s="101"/>
      <c r="I1616" s="101">
        <v>4500</v>
      </c>
      <c r="J1616" s="178"/>
    </row>
    <row r="1617" spans="1:10" ht="20.25" customHeight="1">
      <c r="A1617" s="99"/>
      <c r="B1617" s="3"/>
      <c r="C1617" s="4"/>
      <c r="D1617" s="156"/>
      <c r="E1617" s="100" t="s">
        <v>294</v>
      </c>
      <c r="F1617" s="101"/>
      <c r="G1617" s="101"/>
      <c r="H1617" s="101"/>
      <c r="I1617" s="101">
        <v>3500</v>
      </c>
      <c r="J1617" s="178"/>
    </row>
    <row r="1618" spans="1:10" ht="15">
      <c r="A1618" s="99"/>
      <c r="B1618" s="3"/>
      <c r="C1618" s="4"/>
      <c r="D1618" s="156"/>
      <c r="E1618" s="100" t="s">
        <v>295</v>
      </c>
      <c r="F1618" s="101"/>
      <c r="G1618" s="101"/>
      <c r="H1618" s="101"/>
      <c r="I1618" s="101">
        <v>4500</v>
      </c>
      <c r="J1618" s="178"/>
    </row>
    <row r="1619" spans="1:10" ht="15">
      <c r="A1619" s="99"/>
      <c r="B1619" s="3"/>
      <c r="C1619" s="4"/>
      <c r="D1619" s="156"/>
      <c r="E1619" s="100" t="s">
        <v>297</v>
      </c>
      <c r="F1619" s="101"/>
      <c r="G1619" s="101"/>
      <c r="H1619" s="101"/>
      <c r="I1619" s="101">
        <v>1200</v>
      </c>
      <c r="J1619" s="178"/>
    </row>
    <row r="1620" spans="1:10" ht="15">
      <c r="A1620" s="99"/>
      <c r="B1620" s="3"/>
      <c r="C1620" s="4"/>
      <c r="D1620" s="156"/>
      <c r="E1620" s="100" t="s">
        <v>298</v>
      </c>
      <c r="F1620" s="101"/>
      <c r="G1620" s="101"/>
      <c r="H1620" s="101"/>
      <c r="I1620" s="101">
        <v>984</v>
      </c>
      <c r="J1620" s="178"/>
    </row>
    <row r="1621" spans="1:10" ht="15">
      <c r="A1621" s="99"/>
      <c r="B1621" s="3"/>
      <c r="C1621" s="4"/>
      <c r="D1621" s="156"/>
      <c r="E1621" s="100" t="s">
        <v>299</v>
      </c>
      <c r="F1621" s="101"/>
      <c r="G1621" s="101"/>
      <c r="H1621" s="101"/>
      <c r="I1621" s="101">
        <v>800</v>
      </c>
      <c r="J1621" s="178"/>
    </row>
    <row r="1622" spans="1:10" ht="16.5" customHeight="1">
      <c r="A1622" s="99"/>
      <c r="B1622" s="340"/>
      <c r="C1622" s="290"/>
      <c r="D1622" s="155" t="s">
        <v>242</v>
      </c>
      <c r="E1622" s="100" t="s">
        <v>243</v>
      </c>
      <c r="F1622" s="335" t="s">
        <v>681</v>
      </c>
      <c r="G1622" s="335"/>
      <c r="H1622" s="101">
        <v>4200</v>
      </c>
      <c r="I1622" s="101">
        <v>2537.82</v>
      </c>
      <c r="J1622" s="178">
        <f aca="true" t="shared" si="25" ref="J1622:J1673">I1622/H1622%</f>
        <v>60.424285714285716</v>
      </c>
    </row>
    <row r="1623" spans="1:10" ht="30">
      <c r="A1623" s="99"/>
      <c r="B1623" s="340"/>
      <c r="C1623" s="290"/>
      <c r="D1623" s="156"/>
      <c r="E1623" s="100" t="s">
        <v>1615</v>
      </c>
      <c r="F1623" s="335" t="s">
        <v>681</v>
      </c>
      <c r="G1623" s="335"/>
      <c r="H1623" s="101">
        <v>4200</v>
      </c>
      <c r="I1623" s="101">
        <v>2537.82</v>
      </c>
      <c r="J1623" s="178">
        <f t="shared" si="25"/>
        <v>60.424285714285716</v>
      </c>
    </row>
    <row r="1624" spans="1:10" ht="16.5" customHeight="1">
      <c r="A1624" s="183"/>
      <c r="B1624" s="291"/>
      <c r="C1624" s="292"/>
      <c r="D1624" s="190" t="s">
        <v>352</v>
      </c>
      <c r="E1624" s="53" t="s">
        <v>353</v>
      </c>
      <c r="F1624" s="293" t="s">
        <v>1616</v>
      </c>
      <c r="G1624" s="293"/>
      <c r="H1624" s="110">
        <v>87595</v>
      </c>
      <c r="I1624" s="110">
        <f>I1626+I1627+I1628+I1629+I1630+I1631</f>
        <v>567.9</v>
      </c>
      <c r="J1624" s="191">
        <f t="shared" si="25"/>
        <v>0.6483246760659854</v>
      </c>
    </row>
    <row r="1625" spans="1:10" ht="0.75" customHeight="1">
      <c r="A1625" s="256"/>
      <c r="B1625" s="256"/>
      <c r="C1625" s="256"/>
      <c r="D1625" s="256"/>
      <c r="E1625" s="256"/>
      <c r="F1625" s="256"/>
      <c r="G1625" s="256"/>
      <c r="H1625" s="7"/>
      <c r="I1625" s="7"/>
      <c r="J1625" s="316" t="e">
        <f t="shared" si="25"/>
        <v>#DIV/0!</v>
      </c>
    </row>
    <row r="1626" spans="1:10" ht="23.25" customHeight="1">
      <c r="A1626" s="185"/>
      <c r="B1626" s="326"/>
      <c r="C1626" s="287"/>
      <c r="D1626" s="158"/>
      <c r="E1626" s="115" t="s">
        <v>1617</v>
      </c>
      <c r="F1626" s="348" t="s">
        <v>1618</v>
      </c>
      <c r="G1626" s="348"/>
      <c r="H1626" s="116">
        <v>5601</v>
      </c>
      <c r="I1626" s="116">
        <v>0</v>
      </c>
      <c r="J1626" s="189">
        <f t="shared" si="25"/>
        <v>0</v>
      </c>
    </row>
    <row r="1627" spans="1:10" ht="30">
      <c r="A1627" s="99"/>
      <c r="B1627" s="340"/>
      <c r="C1627" s="290"/>
      <c r="D1627" s="156"/>
      <c r="E1627" s="100" t="s">
        <v>1619</v>
      </c>
      <c r="F1627" s="335" t="s">
        <v>806</v>
      </c>
      <c r="G1627" s="335"/>
      <c r="H1627" s="101">
        <v>4700</v>
      </c>
      <c r="I1627" s="101">
        <v>0</v>
      </c>
      <c r="J1627" s="178">
        <f t="shared" si="25"/>
        <v>0</v>
      </c>
    </row>
    <row r="1628" spans="1:10" ht="17.25" customHeight="1">
      <c r="A1628" s="99"/>
      <c r="B1628" s="340"/>
      <c r="C1628" s="290"/>
      <c r="D1628" s="156"/>
      <c r="E1628" s="100" t="s">
        <v>1620</v>
      </c>
      <c r="F1628" s="335" t="s">
        <v>1621</v>
      </c>
      <c r="G1628" s="335"/>
      <c r="H1628" s="101">
        <v>9834</v>
      </c>
      <c r="I1628" s="101">
        <v>321.9</v>
      </c>
      <c r="J1628" s="178">
        <f t="shared" si="25"/>
        <v>3.273337400854179</v>
      </c>
    </row>
    <row r="1629" spans="1:10" ht="22.5" customHeight="1">
      <c r="A1629" s="99"/>
      <c r="B1629" s="10"/>
      <c r="C1629" s="11"/>
      <c r="D1629" s="156"/>
      <c r="E1629" s="100" t="s">
        <v>84</v>
      </c>
      <c r="F1629" s="101"/>
      <c r="G1629" s="101"/>
      <c r="H1629" s="101">
        <v>8100</v>
      </c>
      <c r="I1629" s="101">
        <v>0</v>
      </c>
      <c r="J1629" s="178">
        <f t="shared" si="25"/>
        <v>0</v>
      </c>
    </row>
    <row r="1630" spans="1:10" ht="16.5" customHeight="1">
      <c r="A1630" s="99"/>
      <c r="B1630" s="10"/>
      <c r="C1630" s="11"/>
      <c r="D1630" s="156"/>
      <c r="E1630" s="100" t="s">
        <v>83</v>
      </c>
      <c r="F1630" s="101"/>
      <c r="G1630" s="101"/>
      <c r="H1630" s="101">
        <v>5500</v>
      </c>
      <c r="I1630" s="101">
        <v>0</v>
      </c>
      <c r="J1630" s="178">
        <f t="shared" si="25"/>
        <v>0</v>
      </c>
    </row>
    <row r="1631" spans="1:10" ht="40.5" customHeight="1">
      <c r="A1631" s="99"/>
      <c r="B1631" s="288"/>
      <c r="C1631" s="289"/>
      <c r="D1631" s="156"/>
      <c r="E1631" s="100" t="s">
        <v>1622</v>
      </c>
      <c r="F1631" s="335" t="s">
        <v>1623</v>
      </c>
      <c r="G1631" s="335"/>
      <c r="H1631" s="101">
        <v>53860</v>
      </c>
      <c r="I1631" s="101">
        <v>246</v>
      </c>
      <c r="J1631" s="178">
        <f t="shared" si="25"/>
        <v>0.45673969550686966</v>
      </c>
    </row>
    <row r="1632" spans="1:10" ht="30">
      <c r="A1632" s="99"/>
      <c r="B1632" s="294" t="s">
        <v>1624</v>
      </c>
      <c r="C1632" s="295"/>
      <c r="D1632" s="152"/>
      <c r="E1632" s="153" t="s">
        <v>1636</v>
      </c>
      <c r="F1632" s="296" t="s">
        <v>1637</v>
      </c>
      <c r="G1632" s="296"/>
      <c r="H1632" s="154">
        <f>H1633+H1635+H1637+H1641+H1643</f>
        <v>95000</v>
      </c>
      <c r="I1632" s="154">
        <f>I1633+I1635+I1637+I1641+I1643</f>
        <v>18892.5</v>
      </c>
      <c r="J1632" s="179">
        <f t="shared" si="25"/>
        <v>19.88684210526316</v>
      </c>
    </row>
    <row r="1633" spans="1:10" ht="24" customHeight="1">
      <c r="A1633" s="99"/>
      <c r="B1633" s="342"/>
      <c r="C1633" s="297"/>
      <c r="D1633" s="155" t="s">
        <v>1638</v>
      </c>
      <c r="E1633" s="100" t="s">
        <v>0</v>
      </c>
      <c r="F1633" s="335" t="s">
        <v>384</v>
      </c>
      <c r="G1633" s="335"/>
      <c r="H1633" s="101">
        <v>2000</v>
      </c>
      <c r="I1633" s="101">
        <v>0</v>
      </c>
      <c r="J1633" s="178">
        <f t="shared" si="25"/>
        <v>0</v>
      </c>
    </row>
    <row r="1634" spans="1:10" ht="31.5" customHeight="1">
      <c r="A1634" s="99"/>
      <c r="B1634" s="340"/>
      <c r="C1634" s="290"/>
      <c r="D1634" s="156"/>
      <c r="E1634" s="100" t="s">
        <v>1</v>
      </c>
      <c r="F1634" s="335" t="s">
        <v>384</v>
      </c>
      <c r="G1634" s="335"/>
      <c r="H1634" s="101">
        <v>2000</v>
      </c>
      <c r="I1634" s="101">
        <v>0</v>
      </c>
      <c r="J1634" s="178">
        <f t="shared" si="25"/>
        <v>0</v>
      </c>
    </row>
    <row r="1635" spans="1:10" ht="16.5" customHeight="1">
      <c r="A1635" s="99"/>
      <c r="B1635" s="340"/>
      <c r="C1635" s="290"/>
      <c r="D1635" s="155" t="s">
        <v>331</v>
      </c>
      <c r="E1635" s="100" t="s">
        <v>332</v>
      </c>
      <c r="F1635" s="335" t="s">
        <v>777</v>
      </c>
      <c r="G1635" s="335"/>
      <c r="H1635" s="101">
        <v>32000</v>
      </c>
      <c r="I1635" s="101">
        <v>17400</v>
      </c>
      <c r="J1635" s="178">
        <f t="shared" si="25"/>
        <v>54.375</v>
      </c>
    </row>
    <row r="1636" spans="1:10" ht="30">
      <c r="A1636" s="99"/>
      <c r="B1636" s="340"/>
      <c r="C1636" s="290"/>
      <c r="D1636" s="156"/>
      <c r="E1636" s="100" t="s">
        <v>2</v>
      </c>
      <c r="F1636" s="335" t="s">
        <v>777</v>
      </c>
      <c r="G1636" s="335"/>
      <c r="H1636" s="101">
        <v>32000</v>
      </c>
      <c r="I1636" s="101">
        <v>17400</v>
      </c>
      <c r="J1636" s="178">
        <f t="shared" si="25"/>
        <v>54.375</v>
      </c>
    </row>
    <row r="1637" spans="1:10" ht="16.5" customHeight="1">
      <c r="A1637" s="99"/>
      <c r="B1637" s="340"/>
      <c r="C1637" s="290"/>
      <c r="D1637" s="155" t="s">
        <v>242</v>
      </c>
      <c r="E1637" s="100" t="s">
        <v>243</v>
      </c>
      <c r="F1637" s="335" t="s">
        <v>349</v>
      </c>
      <c r="G1637" s="335"/>
      <c r="H1637" s="101">
        <v>20000</v>
      </c>
      <c r="I1637" s="101">
        <f>I1638+I1639+I1640</f>
        <v>1492.5</v>
      </c>
      <c r="J1637" s="178">
        <f t="shared" si="25"/>
        <v>7.4625</v>
      </c>
    </row>
    <row r="1638" spans="1:10" ht="16.5" customHeight="1">
      <c r="A1638" s="99"/>
      <c r="B1638" s="340"/>
      <c r="C1638" s="290"/>
      <c r="D1638" s="156"/>
      <c r="E1638" s="100" t="s">
        <v>504</v>
      </c>
      <c r="F1638" s="335" t="s">
        <v>521</v>
      </c>
      <c r="G1638" s="335"/>
      <c r="H1638" s="101">
        <v>13000</v>
      </c>
      <c r="I1638" s="101">
        <v>0</v>
      </c>
      <c r="J1638" s="178">
        <f t="shared" si="25"/>
        <v>0</v>
      </c>
    </row>
    <row r="1639" spans="1:10" ht="16.5" customHeight="1">
      <c r="A1639" s="99"/>
      <c r="B1639" s="340"/>
      <c r="C1639" s="290"/>
      <c r="D1639" s="156"/>
      <c r="E1639" s="100" t="s">
        <v>3</v>
      </c>
      <c r="F1639" s="335" t="s">
        <v>384</v>
      </c>
      <c r="G1639" s="335"/>
      <c r="H1639" s="101">
        <v>2000</v>
      </c>
      <c r="I1639" s="101">
        <v>1492.5</v>
      </c>
      <c r="J1639" s="178">
        <f t="shared" si="25"/>
        <v>74.625</v>
      </c>
    </row>
    <row r="1640" spans="1:10" ht="16.5" customHeight="1">
      <c r="A1640" s="99"/>
      <c r="B1640" s="340"/>
      <c r="C1640" s="290"/>
      <c r="D1640" s="156"/>
      <c r="E1640" s="100" t="s">
        <v>4</v>
      </c>
      <c r="F1640" s="335" t="s">
        <v>342</v>
      </c>
      <c r="G1640" s="335"/>
      <c r="H1640" s="101">
        <v>5000</v>
      </c>
      <c r="I1640" s="101">
        <v>0</v>
      </c>
      <c r="J1640" s="178">
        <f t="shared" si="25"/>
        <v>0</v>
      </c>
    </row>
    <row r="1641" spans="1:10" ht="16.5" customHeight="1">
      <c r="A1641" s="99"/>
      <c r="B1641" s="340"/>
      <c r="C1641" s="290"/>
      <c r="D1641" s="155" t="s">
        <v>217</v>
      </c>
      <c r="E1641" s="100" t="s">
        <v>218</v>
      </c>
      <c r="F1641" s="335" t="s">
        <v>241</v>
      </c>
      <c r="G1641" s="335"/>
      <c r="H1641" s="101">
        <v>1000</v>
      </c>
      <c r="I1641" s="101">
        <v>0</v>
      </c>
      <c r="J1641" s="178">
        <f t="shared" si="25"/>
        <v>0</v>
      </c>
    </row>
    <row r="1642" spans="1:10" ht="30">
      <c r="A1642" s="99"/>
      <c r="B1642" s="340"/>
      <c r="C1642" s="290"/>
      <c r="D1642" s="156"/>
      <c r="E1642" s="100" t="s">
        <v>5</v>
      </c>
      <c r="F1642" s="335" t="s">
        <v>241</v>
      </c>
      <c r="G1642" s="335"/>
      <c r="H1642" s="101">
        <v>1000</v>
      </c>
      <c r="I1642" s="101">
        <v>0</v>
      </c>
      <c r="J1642" s="178">
        <f t="shared" si="25"/>
        <v>0</v>
      </c>
    </row>
    <row r="1643" spans="1:10" ht="30" customHeight="1">
      <c r="A1643" s="99"/>
      <c r="B1643" s="340"/>
      <c r="C1643" s="290"/>
      <c r="D1643" s="155" t="s">
        <v>1598</v>
      </c>
      <c r="E1643" s="100" t="s">
        <v>1599</v>
      </c>
      <c r="F1643" s="335" t="s">
        <v>454</v>
      </c>
      <c r="G1643" s="335"/>
      <c r="H1643" s="101">
        <v>40000</v>
      </c>
      <c r="I1643" s="101">
        <v>0</v>
      </c>
      <c r="J1643" s="178">
        <f t="shared" si="25"/>
        <v>0</v>
      </c>
    </row>
    <row r="1644" spans="1:10" ht="30" customHeight="1">
      <c r="A1644" s="99"/>
      <c r="B1644" s="288"/>
      <c r="C1644" s="289"/>
      <c r="D1644" s="156"/>
      <c r="E1644" s="100" t="s">
        <v>6</v>
      </c>
      <c r="F1644" s="335" t="s">
        <v>454</v>
      </c>
      <c r="G1644" s="335"/>
      <c r="H1644" s="101">
        <v>40000</v>
      </c>
      <c r="I1644" s="101">
        <v>0</v>
      </c>
      <c r="J1644" s="178">
        <f t="shared" si="25"/>
        <v>0</v>
      </c>
    </row>
    <row r="1645" spans="1:10" ht="16.5" customHeight="1">
      <c r="A1645" s="99"/>
      <c r="B1645" s="294" t="s">
        <v>7</v>
      </c>
      <c r="C1645" s="295"/>
      <c r="D1645" s="152"/>
      <c r="E1645" s="153" t="s">
        <v>235</v>
      </c>
      <c r="F1645" s="296" t="s">
        <v>8</v>
      </c>
      <c r="G1645" s="296"/>
      <c r="H1645" s="154">
        <f>H1646+H1648+H1650+H1652+H1654+H1656+H1658+H1680+H1682+H1685+H1687+H1693+H1697+H1695</f>
        <v>235132</v>
      </c>
      <c r="I1645" s="154">
        <f>I1646+I1648+I1650+I1652+I1654+I1656+I1658+I1680+I1682+I1685+I1687+I1693+I1695+I1697</f>
        <v>50769.42</v>
      </c>
      <c r="J1645" s="179">
        <f t="shared" si="25"/>
        <v>21.59188030553051</v>
      </c>
    </row>
    <row r="1646" spans="1:10" ht="16.5" customHeight="1">
      <c r="A1646" s="99"/>
      <c r="B1646" s="342"/>
      <c r="C1646" s="297"/>
      <c r="D1646" s="155" t="s">
        <v>249</v>
      </c>
      <c r="E1646" s="100" t="s">
        <v>250</v>
      </c>
      <c r="F1646" s="335" t="s">
        <v>348</v>
      </c>
      <c r="G1646" s="335"/>
      <c r="H1646" s="101">
        <v>100</v>
      </c>
      <c r="I1646" s="101">
        <v>0</v>
      </c>
      <c r="J1646" s="178">
        <f t="shared" si="25"/>
        <v>0</v>
      </c>
    </row>
    <row r="1647" spans="1:10" ht="16.5" customHeight="1">
      <c r="A1647" s="99"/>
      <c r="B1647" s="340"/>
      <c r="C1647" s="290"/>
      <c r="D1647" s="156"/>
      <c r="E1647" s="100" t="s">
        <v>9</v>
      </c>
      <c r="F1647" s="335" t="s">
        <v>348</v>
      </c>
      <c r="G1647" s="335"/>
      <c r="H1647" s="101">
        <v>100</v>
      </c>
      <c r="I1647" s="101">
        <v>0</v>
      </c>
      <c r="J1647" s="178">
        <f t="shared" si="25"/>
        <v>0</v>
      </c>
    </row>
    <row r="1648" spans="1:10" ht="16.5" customHeight="1">
      <c r="A1648" s="183"/>
      <c r="B1648" s="291"/>
      <c r="C1648" s="292"/>
      <c r="D1648" s="190" t="s">
        <v>253</v>
      </c>
      <c r="E1648" s="53" t="s">
        <v>254</v>
      </c>
      <c r="F1648" s="293" t="s">
        <v>10</v>
      </c>
      <c r="G1648" s="293"/>
      <c r="H1648" s="110">
        <v>8316</v>
      </c>
      <c r="I1648" s="110">
        <v>0</v>
      </c>
      <c r="J1648" s="191">
        <f t="shared" si="25"/>
        <v>0</v>
      </c>
    </row>
    <row r="1649" spans="1:10" ht="16.5" customHeight="1">
      <c r="A1649" s="185"/>
      <c r="B1649" s="326"/>
      <c r="C1649" s="287"/>
      <c r="D1649" s="158"/>
      <c r="E1649" s="115" t="s">
        <v>9</v>
      </c>
      <c r="F1649" s="348" t="s">
        <v>10</v>
      </c>
      <c r="G1649" s="348"/>
      <c r="H1649" s="116">
        <v>8316</v>
      </c>
      <c r="I1649" s="116">
        <v>0</v>
      </c>
      <c r="J1649" s="189">
        <f t="shared" si="25"/>
        <v>0</v>
      </c>
    </row>
    <row r="1650" spans="1:10" ht="16.5" customHeight="1">
      <c r="A1650" s="99"/>
      <c r="B1650" s="340"/>
      <c r="C1650" s="290"/>
      <c r="D1650" s="155" t="s">
        <v>256</v>
      </c>
      <c r="E1650" s="100" t="s">
        <v>257</v>
      </c>
      <c r="F1650" s="335" t="s">
        <v>11</v>
      </c>
      <c r="G1650" s="335"/>
      <c r="H1650" s="101">
        <v>707</v>
      </c>
      <c r="I1650" s="101">
        <v>682.04</v>
      </c>
      <c r="J1650" s="178">
        <f t="shared" si="25"/>
        <v>96.46958981612445</v>
      </c>
    </row>
    <row r="1651" spans="1:10" ht="16.5" customHeight="1">
      <c r="A1651" s="99"/>
      <c r="B1651" s="340"/>
      <c r="C1651" s="290"/>
      <c r="D1651" s="156"/>
      <c r="E1651" s="100" t="s">
        <v>9</v>
      </c>
      <c r="F1651" s="335" t="s">
        <v>11</v>
      </c>
      <c r="G1651" s="335"/>
      <c r="H1651" s="101">
        <v>707</v>
      </c>
      <c r="I1651" s="101">
        <v>682.04</v>
      </c>
      <c r="J1651" s="178">
        <f t="shared" si="25"/>
        <v>96.46958981612445</v>
      </c>
    </row>
    <row r="1652" spans="1:10" ht="16.5" customHeight="1">
      <c r="A1652" s="99"/>
      <c r="B1652" s="340"/>
      <c r="C1652" s="290"/>
      <c r="D1652" s="155" t="s">
        <v>259</v>
      </c>
      <c r="E1652" s="100" t="s">
        <v>260</v>
      </c>
      <c r="F1652" s="335" t="s">
        <v>12</v>
      </c>
      <c r="G1652" s="335"/>
      <c r="H1652" s="101">
        <v>1371</v>
      </c>
      <c r="I1652" s="101">
        <v>103.6</v>
      </c>
      <c r="J1652" s="178">
        <f t="shared" si="25"/>
        <v>7.5565280816921945</v>
      </c>
    </row>
    <row r="1653" spans="1:10" ht="16.5" customHeight="1">
      <c r="A1653" s="99"/>
      <c r="B1653" s="340"/>
      <c r="C1653" s="290"/>
      <c r="D1653" s="156"/>
      <c r="E1653" s="100" t="s">
        <v>9</v>
      </c>
      <c r="F1653" s="335" t="s">
        <v>12</v>
      </c>
      <c r="G1653" s="335"/>
      <c r="H1653" s="101">
        <v>1371</v>
      </c>
      <c r="I1653" s="101">
        <v>103.6</v>
      </c>
      <c r="J1653" s="178">
        <f t="shared" si="25"/>
        <v>7.5565280816921945</v>
      </c>
    </row>
    <row r="1654" spans="1:10" ht="16.5" customHeight="1">
      <c r="A1654" s="99"/>
      <c r="B1654" s="340"/>
      <c r="C1654" s="290"/>
      <c r="D1654" s="155" t="s">
        <v>262</v>
      </c>
      <c r="E1654" s="100" t="s">
        <v>263</v>
      </c>
      <c r="F1654" s="335" t="s">
        <v>13</v>
      </c>
      <c r="G1654" s="335"/>
      <c r="H1654" s="101">
        <v>221</v>
      </c>
      <c r="I1654" s="101">
        <v>16.71</v>
      </c>
      <c r="J1654" s="178">
        <f t="shared" si="25"/>
        <v>7.561085972850679</v>
      </c>
    </row>
    <row r="1655" spans="1:10" ht="16.5" customHeight="1">
      <c r="A1655" s="99"/>
      <c r="B1655" s="340"/>
      <c r="C1655" s="290"/>
      <c r="D1655" s="156"/>
      <c r="E1655" s="100" t="s">
        <v>9</v>
      </c>
      <c r="F1655" s="335" t="s">
        <v>13</v>
      </c>
      <c r="G1655" s="335"/>
      <c r="H1655" s="101">
        <v>221</v>
      </c>
      <c r="I1655" s="101">
        <v>16.71</v>
      </c>
      <c r="J1655" s="178">
        <f t="shared" si="25"/>
        <v>7.561085972850679</v>
      </c>
    </row>
    <row r="1656" spans="1:10" ht="21.75" customHeight="1">
      <c r="A1656" s="99"/>
      <c r="B1656" s="340"/>
      <c r="C1656" s="290"/>
      <c r="D1656" s="155" t="s">
        <v>539</v>
      </c>
      <c r="E1656" s="100" t="s">
        <v>540</v>
      </c>
      <c r="F1656" s="335" t="s">
        <v>14</v>
      </c>
      <c r="G1656" s="335"/>
      <c r="H1656" s="101">
        <v>480</v>
      </c>
      <c r="I1656" s="101">
        <v>0</v>
      </c>
      <c r="J1656" s="178">
        <f t="shared" si="25"/>
        <v>0</v>
      </c>
    </row>
    <row r="1657" spans="1:10" ht="16.5" customHeight="1">
      <c r="A1657" s="99"/>
      <c r="B1657" s="340"/>
      <c r="C1657" s="290"/>
      <c r="D1657" s="156"/>
      <c r="E1657" s="100" t="s">
        <v>9</v>
      </c>
      <c r="F1657" s="335" t="s">
        <v>14</v>
      </c>
      <c r="G1657" s="335"/>
      <c r="H1657" s="101">
        <v>480</v>
      </c>
      <c r="I1657" s="101">
        <v>0</v>
      </c>
      <c r="J1657" s="178">
        <f t="shared" si="25"/>
        <v>0</v>
      </c>
    </row>
    <row r="1658" spans="1:10" ht="16.5" customHeight="1">
      <c r="A1658" s="99"/>
      <c r="B1658" s="340"/>
      <c r="C1658" s="290"/>
      <c r="D1658" s="155" t="s">
        <v>237</v>
      </c>
      <c r="E1658" s="100" t="s">
        <v>229</v>
      </c>
      <c r="F1658" s="335" t="s">
        <v>15</v>
      </c>
      <c r="G1658" s="335"/>
      <c r="H1658" s="101">
        <v>64335</v>
      </c>
      <c r="I1658" s="101">
        <f>SUM(I1659:I1679)</f>
        <v>9700.93</v>
      </c>
      <c r="J1658" s="178">
        <f t="shared" si="25"/>
        <v>15.078775161265252</v>
      </c>
    </row>
    <row r="1659" spans="1:10" ht="16.5" customHeight="1">
      <c r="A1659" s="99"/>
      <c r="B1659" s="340"/>
      <c r="C1659" s="290"/>
      <c r="D1659" s="156"/>
      <c r="E1659" s="100" t="s">
        <v>16</v>
      </c>
      <c r="F1659" s="335" t="s">
        <v>677</v>
      </c>
      <c r="G1659" s="335"/>
      <c r="H1659" s="101">
        <v>1500</v>
      </c>
      <c r="I1659" s="101">
        <v>850</v>
      </c>
      <c r="J1659" s="178">
        <f t="shared" si="25"/>
        <v>56.666666666666664</v>
      </c>
    </row>
    <row r="1660" spans="1:10" ht="19.5" customHeight="1">
      <c r="A1660" s="99"/>
      <c r="B1660" s="340"/>
      <c r="C1660" s="290"/>
      <c r="D1660" s="156"/>
      <c r="E1660" s="100" t="s">
        <v>17</v>
      </c>
      <c r="F1660" s="335" t="s">
        <v>18</v>
      </c>
      <c r="G1660" s="335"/>
      <c r="H1660" s="101">
        <v>11000</v>
      </c>
      <c r="I1660" s="101">
        <v>0</v>
      </c>
      <c r="J1660" s="178">
        <f t="shared" si="25"/>
        <v>0</v>
      </c>
    </row>
    <row r="1661" spans="1:10" ht="18.75" customHeight="1">
      <c r="A1661" s="99"/>
      <c r="B1661" s="340"/>
      <c r="C1661" s="290"/>
      <c r="D1661" s="156"/>
      <c r="E1661" s="100" t="s">
        <v>19</v>
      </c>
      <c r="F1661" s="335" t="s">
        <v>20</v>
      </c>
      <c r="G1661" s="335"/>
      <c r="H1661" s="101">
        <v>3846</v>
      </c>
      <c r="I1661" s="101">
        <v>1723.1</v>
      </c>
      <c r="J1661" s="178">
        <f t="shared" si="25"/>
        <v>44.80239209568382</v>
      </c>
    </row>
    <row r="1662" spans="1:10" ht="26.25" customHeight="1">
      <c r="A1662" s="99"/>
      <c r="B1662" s="340"/>
      <c r="C1662" s="290"/>
      <c r="D1662" s="156"/>
      <c r="E1662" s="100" t="s">
        <v>21</v>
      </c>
      <c r="F1662" s="335" t="s">
        <v>384</v>
      </c>
      <c r="G1662" s="335"/>
      <c r="H1662" s="101">
        <v>2000</v>
      </c>
      <c r="I1662" s="101">
        <v>0</v>
      </c>
      <c r="J1662" s="178">
        <f t="shared" si="25"/>
        <v>0</v>
      </c>
    </row>
    <row r="1663" spans="1:10" ht="22.5" customHeight="1">
      <c r="A1663" s="99"/>
      <c r="B1663" s="340"/>
      <c r="C1663" s="290"/>
      <c r="D1663" s="156"/>
      <c r="E1663" s="100" t="s">
        <v>22</v>
      </c>
      <c r="F1663" s="335" t="s">
        <v>1307</v>
      </c>
      <c r="G1663" s="335"/>
      <c r="H1663" s="101">
        <v>600</v>
      </c>
      <c r="I1663" s="101">
        <v>0</v>
      </c>
      <c r="J1663" s="178">
        <f t="shared" si="25"/>
        <v>0</v>
      </c>
    </row>
    <row r="1664" spans="1:10" ht="22.5" customHeight="1">
      <c r="A1664" s="99"/>
      <c r="B1664" s="340"/>
      <c r="C1664" s="290"/>
      <c r="D1664" s="156"/>
      <c r="E1664" s="100" t="s">
        <v>23</v>
      </c>
      <c r="F1664" s="335" t="s">
        <v>24</v>
      </c>
      <c r="G1664" s="335"/>
      <c r="H1664" s="101">
        <v>2600</v>
      </c>
      <c r="I1664" s="101">
        <v>0</v>
      </c>
      <c r="J1664" s="178">
        <f t="shared" si="25"/>
        <v>0</v>
      </c>
    </row>
    <row r="1665" spans="1:10" ht="22.5" customHeight="1">
      <c r="A1665" s="99"/>
      <c r="B1665" s="340"/>
      <c r="C1665" s="290"/>
      <c r="D1665" s="156"/>
      <c r="E1665" s="100" t="s">
        <v>25</v>
      </c>
      <c r="F1665" s="335" t="s">
        <v>340</v>
      </c>
      <c r="G1665" s="335"/>
      <c r="H1665" s="101">
        <v>800</v>
      </c>
      <c r="I1665" s="101">
        <v>0</v>
      </c>
      <c r="J1665" s="178">
        <f t="shared" si="25"/>
        <v>0</v>
      </c>
    </row>
    <row r="1666" spans="1:10" ht="22.5" customHeight="1">
      <c r="A1666" s="99"/>
      <c r="B1666" s="340"/>
      <c r="C1666" s="290"/>
      <c r="D1666" s="156"/>
      <c r="E1666" s="100" t="s">
        <v>26</v>
      </c>
      <c r="F1666" s="335" t="s">
        <v>27</v>
      </c>
      <c r="G1666" s="335"/>
      <c r="H1666" s="101">
        <v>5843</v>
      </c>
      <c r="I1666" s="101">
        <v>0</v>
      </c>
      <c r="J1666" s="178">
        <f t="shared" si="25"/>
        <v>0</v>
      </c>
    </row>
    <row r="1667" spans="1:10" ht="22.5" customHeight="1">
      <c r="A1667" s="99"/>
      <c r="B1667" s="340"/>
      <c r="C1667" s="290"/>
      <c r="D1667" s="156"/>
      <c r="E1667" s="100" t="s">
        <v>28</v>
      </c>
      <c r="F1667" s="335" t="s">
        <v>1051</v>
      </c>
      <c r="G1667" s="335"/>
      <c r="H1667" s="101">
        <v>6681</v>
      </c>
      <c r="I1667" s="101">
        <v>0</v>
      </c>
      <c r="J1667" s="178">
        <f t="shared" si="25"/>
        <v>0</v>
      </c>
    </row>
    <row r="1668" spans="1:10" ht="16.5" customHeight="1">
      <c r="A1668" s="99"/>
      <c r="B1668" s="340"/>
      <c r="C1668" s="290"/>
      <c r="D1668" s="156"/>
      <c r="E1668" s="100" t="s">
        <v>29</v>
      </c>
      <c r="F1668" s="335" t="s">
        <v>342</v>
      </c>
      <c r="G1668" s="335"/>
      <c r="H1668" s="101">
        <v>5000</v>
      </c>
      <c r="I1668" s="101">
        <v>5000</v>
      </c>
      <c r="J1668" s="178">
        <f t="shared" si="25"/>
        <v>100</v>
      </c>
    </row>
    <row r="1669" spans="1:10" ht="0.75" customHeight="1">
      <c r="A1669" s="255"/>
      <c r="B1669" s="256"/>
      <c r="C1669" s="256"/>
      <c r="D1669" s="256"/>
      <c r="E1669" s="256"/>
      <c r="F1669" s="256"/>
      <c r="G1669" s="7"/>
      <c r="H1669" s="7"/>
      <c r="I1669" s="7"/>
      <c r="J1669" s="178" t="e">
        <f t="shared" si="25"/>
        <v>#DIV/0!</v>
      </c>
    </row>
    <row r="1670" spans="1:10" ht="18" customHeight="1">
      <c r="A1670" s="99"/>
      <c r="B1670" s="340"/>
      <c r="C1670" s="290"/>
      <c r="D1670" s="175"/>
      <c r="E1670" s="141" t="s">
        <v>30</v>
      </c>
      <c r="F1670" s="352" t="s">
        <v>31</v>
      </c>
      <c r="G1670" s="354"/>
      <c r="H1670" s="81">
        <v>744</v>
      </c>
      <c r="I1670" s="129">
        <v>699.75</v>
      </c>
      <c r="J1670" s="178">
        <f t="shared" si="25"/>
        <v>94.0524193548387</v>
      </c>
    </row>
    <row r="1671" spans="1:10" ht="18" customHeight="1">
      <c r="A1671" s="99"/>
      <c r="B1671" s="340"/>
      <c r="C1671" s="290"/>
      <c r="D1671" s="156"/>
      <c r="E1671" s="51" t="s">
        <v>32</v>
      </c>
      <c r="F1671" s="257" t="s">
        <v>33</v>
      </c>
      <c r="G1671" s="257"/>
      <c r="H1671" s="142">
        <v>460</v>
      </c>
      <c r="I1671" s="142">
        <v>0</v>
      </c>
      <c r="J1671" s="178">
        <f t="shared" si="25"/>
        <v>0</v>
      </c>
    </row>
    <row r="1672" spans="1:10" ht="18" customHeight="1">
      <c r="A1672" s="99"/>
      <c r="B1672" s="340"/>
      <c r="C1672" s="290"/>
      <c r="D1672" s="156"/>
      <c r="E1672" s="100" t="s">
        <v>34</v>
      </c>
      <c r="F1672" s="335" t="s">
        <v>35</v>
      </c>
      <c r="G1672" s="335"/>
      <c r="H1672" s="101">
        <v>880</v>
      </c>
      <c r="I1672" s="101">
        <v>878.07</v>
      </c>
      <c r="J1672" s="178">
        <f t="shared" si="25"/>
        <v>99.78068181818182</v>
      </c>
    </row>
    <row r="1673" spans="1:10" ht="18" customHeight="1">
      <c r="A1673" s="99"/>
      <c r="B1673" s="340"/>
      <c r="C1673" s="290"/>
      <c r="D1673" s="156"/>
      <c r="E1673" s="100" t="s">
        <v>36</v>
      </c>
      <c r="F1673" s="335" t="s">
        <v>388</v>
      </c>
      <c r="G1673" s="335"/>
      <c r="H1673" s="101">
        <v>3000</v>
      </c>
      <c r="I1673" s="101">
        <v>0</v>
      </c>
      <c r="J1673" s="178">
        <f t="shared" si="25"/>
        <v>0</v>
      </c>
    </row>
    <row r="1674" spans="1:10" ht="18" customHeight="1">
      <c r="A1674" s="99"/>
      <c r="B1674" s="340"/>
      <c r="C1674" s="290"/>
      <c r="D1674" s="156"/>
      <c r="E1674" s="100" t="s">
        <v>37</v>
      </c>
      <c r="F1674" s="335" t="s">
        <v>38</v>
      </c>
      <c r="G1674" s="335"/>
      <c r="H1674" s="101">
        <v>860</v>
      </c>
      <c r="I1674" s="101">
        <v>0</v>
      </c>
      <c r="J1674" s="178">
        <f aca="true" t="shared" si="26" ref="J1674:J1737">I1674/H1674%</f>
        <v>0</v>
      </c>
    </row>
    <row r="1675" spans="1:10" ht="18" customHeight="1">
      <c r="A1675" s="99"/>
      <c r="B1675" s="340"/>
      <c r="C1675" s="290"/>
      <c r="D1675" s="156"/>
      <c r="E1675" s="100" t="s">
        <v>39</v>
      </c>
      <c r="F1675" s="335" t="s">
        <v>40</v>
      </c>
      <c r="G1675" s="335"/>
      <c r="H1675" s="101">
        <v>8300</v>
      </c>
      <c r="I1675" s="101">
        <v>0</v>
      </c>
      <c r="J1675" s="178">
        <f t="shared" si="26"/>
        <v>0</v>
      </c>
    </row>
    <row r="1676" spans="1:10" ht="18" customHeight="1">
      <c r="A1676" s="183"/>
      <c r="B1676" s="291"/>
      <c r="C1676" s="292"/>
      <c r="D1676" s="50"/>
      <c r="E1676" s="53" t="s">
        <v>41</v>
      </c>
      <c r="F1676" s="293" t="s">
        <v>42</v>
      </c>
      <c r="G1676" s="293"/>
      <c r="H1676" s="110">
        <v>7671</v>
      </c>
      <c r="I1676" s="110">
        <v>0</v>
      </c>
      <c r="J1676" s="191">
        <f t="shared" si="26"/>
        <v>0</v>
      </c>
    </row>
    <row r="1677" spans="1:10" ht="18" customHeight="1">
      <c r="A1677" s="185"/>
      <c r="B1677" s="326"/>
      <c r="C1677" s="287"/>
      <c r="D1677" s="158"/>
      <c r="E1677" s="115" t="s">
        <v>43</v>
      </c>
      <c r="F1677" s="348" t="s">
        <v>430</v>
      </c>
      <c r="G1677" s="348"/>
      <c r="H1677" s="116">
        <v>500</v>
      </c>
      <c r="I1677" s="116">
        <v>0</v>
      </c>
      <c r="J1677" s="189">
        <f t="shared" si="26"/>
        <v>0</v>
      </c>
    </row>
    <row r="1678" spans="1:10" ht="18" customHeight="1">
      <c r="A1678" s="99"/>
      <c r="B1678" s="340"/>
      <c r="C1678" s="290"/>
      <c r="D1678" s="156"/>
      <c r="E1678" s="100" t="s">
        <v>44</v>
      </c>
      <c r="F1678" s="335" t="s">
        <v>45</v>
      </c>
      <c r="G1678" s="335"/>
      <c r="H1678" s="101">
        <v>550</v>
      </c>
      <c r="I1678" s="101">
        <v>550.01</v>
      </c>
      <c r="J1678" s="178">
        <f t="shared" si="26"/>
        <v>100.00181818181818</v>
      </c>
    </row>
    <row r="1679" spans="1:10" ht="18" customHeight="1">
      <c r="A1679" s="99"/>
      <c r="B1679" s="340"/>
      <c r="C1679" s="290"/>
      <c r="D1679" s="156"/>
      <c r="E1679" s="100" t="s">
        <v>46</v>
      </c>
      <c r="F1679" s="335" t="s">
        <v>677</v>
      </c>
      <c r="G1679" s="335"/>
      <c r="H1679" s="101">
        <v>1500</v>
      </c>
      <c r="I1679" s="101">
        <v>0</v>
      </c>
      <c r="J1679" s="178">
        <f t="shared" si="26"/>
        <v>0</v>
      </c>
    </row>
    <row r="1680" spans="1:10" ht="16.5" customHeight="1">
      <c r="A1680" s="99"/>
      <c r="B1680" s="340"/>
      <c r="C1680" s="290"/>
      <c r="D1680" s="155" t="s">
        <v>449</v>
      </c>
      <c r="E1680" s="100" t="s">
        <v>450</v>
      </c>
      <c r="F1680" s="335" t="s">
        <v>384</v>
      </c>
      <c r="G1680" s="335"/>
      <c r="H1680" s="101">
        <v>2000</v>
      </c>
      <c r="I1680" s="101">
        <v>1352.73</v>
      </c>
      <c r="J1680" s="178">
        <f t="shared" si="26"/>
        <v>67.6365</v>
      </c>
    </row>
    <row r="1681" spans="1:10" ht="16.5" customHeight="1">
      <c r="A1681" s="99"/>
      <c r="B1681" s="340"/>
      <c r="C1681" s="290"/>
      <c r="D1681" s="156"/>
      <c r="E1681" s="100" t="s">
        <v>16</v>
      </c>
      <c r="F1681" s="335" t="s">
        <v>384</v>
      </c>
      <c r="G1681" s="335"/>
      <c r="H1681" s="101">
        <v>2000</v>
      </c>
      <c r="I1681" s="101">
        <v>1352.73</v>
      </c>
      <c r="J1681" s="178">
        <f t="shared" si="26"/>
        <v>67.6365</v>
      </c>
    </row>
    <row r="1682" spans="1:10" ht="16.5" customHeight="1">
      <c r="A1682" s="99"/>
      <c r="B1682" s="340"/>
      <c r="C1682" s="290"/>
      <c r="D1682" s="155" t="s">
        <v>331</v>
      </c>
      <c r="E1682" s="100" t="s">
        <v>332</v>
      </c>
      <c r="F1682" s="335" t="s">
        <v>487</v>
      </c>
      <c r="G1682" s="335"/>
      <c r="H1682" s="101">
        <v>12000</v>
      </c>
      <c r="I1682" s="101">
        <f>I1683+I1684</f>
        <v>7000</v>
      </c>
      <c r="J1682" s="178">
        <f t="shared" si="26"/>
        <v>58.333333333333336</v>
      </c>
    </row>
    <row r="1683" spans="1:10" ht="20.25" customHeight="1">
      <c r="A1683" s="99"/>
      <c r="B1683" s="340"/>
      <c r="C1683" s="290"/>
      <c r="D1683" s="156"/>
      <c r="E1683" s="100" t="s">
        <v>47</v>
      </c>
      <c r="F1683" s="335" t="s">
        <v>221</v>
      </c>
      <c r="G1683" s="335"/>
      <c r="H1683" s="101">
        <v>7000</v>
      </c>
      <c r="I1683" s="101">
        <v>7000</v>
      </c>
      <c r="J1683" s="178">
        <f t="shared" si="26"/>
        <v>100</v>
      </c>
    </row>
    <row r="1684" spans="1:10" ht="20.25" customHeight="1">
      <c r="A1684" s="99"/>
      <c r="B1684" s="340"/>
      <c r="C1684" s="290"/>
      <c r="D1684" s="156"/>
      <c r="E1684" s="100" t="s">
        <v>48</v>
      </c>
      <c r="F1684" s="335" t="s">
        <v>342</v>
      </c>
      <c r="G1684" s="335"/>
      <c r="H1684" s="101">
        <v>5000</v>
      </c>
      <c r="I1684" s="101">
        <v>0</v>
      </c>
      <c r="J1684" s="178">
        <f t="shared" si="26"/>
        <v>0</v>
      </c>
    </row>
    <row r="1685" spans="1:10" ht="16.5" customHeight="1">
      <c r="A1685" s="99"/>
      <c r="B1685" s="340"/>
      <c r="C1685" s="290"/>
      <c r="D1685" s="155" t="s">
        <v>267</v>
      </c>
      <c r="E1685" s="100" t="s">
        <v>268</v>
      </c>
      <c r="F1685" s="335" t="s">
        <v>49</v>
      </c>
      <c r="G1685" s="335"/>
      <c r="H1685" s="101">
        <v>40</v>
      </c>
      <c r="I1685" s="101">
        <v>0</v>
      </c>
      <c r="J1685" s="178">
        <f t="shared" si="26"/>
        <v>0</v>
      </c>
    </row>
    <row r="1686" spans="1:10" ht="16.5" customHeight="1">
      <c r="A1686" s="99"/>
      <c r="B1686" s="340"/>
      <c r="C1686" s="290"/>
      <c r="D1686" s="156"/>
      <c r="E1686" s="100" t="s">
        <v>9</v>
      </c>
      <c r="F1686" s="335" t="s">
        <v>49</v>
      </c>
      <c r="G1686" s="335"/>
      <c r="H1686" s="101">
        <v>40</v>
      </c>
      <c r="I1686" s="101">
        <v>0</v>
      </c>
      <c r="J1686" s="178">
        <f t="shared" si="26"/>
        <v>0</v>
      </c>
    </row>
    <row r="1687" spans="1:10" ht="16.5" customHeight="1">
      <c r="A1687" s="99"/>
      <c r="B1687" s="340"/>
      <c r="C1687" s="290"/>
      <c r="D1687" s="155" t="s">
        <v>242</v>
      </c>
      <c r="E1687" s="100" t="s">
        <v>243</v>
      </c>
      <c r="F1687" s="335" t="s">
        <v>50</v>
      </c>
      <c r="G1687" s="335"/>
      <c r="H1687" s="101">
        <v>35725</v>
      </c>
      <c r="I1687" s="101">
        <f>SUM(I1688:I1692)</f>
        <v>8552.35</v>
      </c>
      <c r="J1687" s="178">
        <f t="shared" si="26"/>
        <v>23.939398180545837</v>
      </c>
    </row>
    <row r="1688" spans="1:10" ht="16.5" customHeight="1">
      <c r="A1688" s="99"/>
      <c r="B1688" s="340"/>
      <c r="C1688" s="290"/>
      <c r="D1688" s="156"/>
      <c r="E1688" s="100" t="s">
        <v>56</v>
      </c>
      <c r="F1688" s="335" t="s">
        <v>342</v>
      </c>
      <c r="G1688" s="335"/>
      <c r="H1688" s="101">
        <v>5000</v>
      </c>
      <c r="I1688" s="101">
        <v>1563</v>
      </c>
      <c r="J1688" s="178">
        <f t="shared" si="26"/>
        <v>31.26</v>
      </c>
    </row>
    <row r="1689" spans="1:10" ht="16.5" customHeight="1">
      <c r="A1689" s="99"/>
      <c r="B1689" s="340"/>
      <c r="C1689" s="290"/>
      <c r="D1689" s="156"/>
      <c r="E1689" s="100" t="s">
        <v>16</v>
      </c>
      <c r="F1689" s="335" t="s">
        <v>388</v>
      </c>
      <c r="G1689" s="335"/>
      <c r="H1689" s="101">
        <v>3000</v>
      </c>
      <c r="I1689" s="101">
        <v>50.27</v>
      </c>
      <c r="J1689" s="178">
        <f t="shared" si="26"/>
        <v>1.6756666666666669</v>
      </c>
    </row>
    <row r="1690" spans="1:10" ht="17.25" customHeight="1">
      <c r="A1690" s="99"/>
      <c r="B1690" s="340"/>
      <c r="C1690" s="290"/>
      <c r="D1690" s="156"/>
      <c r="E1690" s="100" t="s">
        <v>17</v>
      </c>
      <c r="F1690" s="335" t="s">
        <v>384</v>
      </c>
      <c r="G1690" s="335"/>
      <c r="H1690" s="101">
        <v>2000</v>
      </c>
      <c r="I1690" s="101">
        <v>0</v>
      </c>
      <c r="J1690" s="178">
        <f t="shared" si="26"/>
        <v>0</v>
      </c>
    </row>
    <row r="1691" spans="1:10" ht="18.75" customHeight="1">
      <c r="A1691" s="99"/>
      <c r="B1691" s="340"/>
      <c r="C1691" s="290"/>
      <c r="D1691" s="156"/>
      <c r="E1691" s="100" t="s">
        <v>62</v>
      </c>
      <c r="F1691" s="335" t="s">
        <v>63</v>
      </c>
      <c r="G1691" s="335"/>
      <c r="H1691" s="101">
        <v>6725</v>
      </c>
      <c r="I1691" s="101">
        <v>0</v>
      </c>
      <c r="J1691" s="178">
        <f t="shared" si="26"/>
        <v>0</v>
      </c>
    </row>
    <row r="1692" spans="1:10" ht="28.5" customHeight="1">
      <c r="A1692" s="99"/>
      <c r="B1692" s="340"/>
      <c r="C1692" s="290"/>
      <c r="D1692" s="156"/>
      <c r="E1692" s="100" t="s">
        <v>603</v>
      </c>
      <c r="F1692" s="335" t="s">
        <v>271</v>
      </c>
      <c r="G1692" s="335"/>
      <c r="H1692" s="101">
        <v>19000</v>
      </c>
      <c r="I1692" s="101">
        <v>6939.08</v>
      </c>
      <c r="J1692" s="178">
        <f t="shared" si="26"/>
        <v>36.52147368421053</v>
      </c>
    </row>
    <row r="1693" spans="1:10" ht="16.5" customHeight="1">
      <c r="A1693" s="99"/>
      <c r="B1693" s="340"/>
      <c r="C1693" s="290"/>
      <c r="D1693" s="155" t="s">
        <v>272</v>
      </c>
      <c r="E1693" s="100" t="s">
        <v>273</v>
      </c>
      <c r="F1693" s="335" t="s">
        <v>70</v>
      </c>
      <c r="G1693" s="335"/>
      <c r="H1693" s="101">
        <v>525</v>
      </c>
      <c r="I1693" s="101">
        <v>393.75</v>
      </c>
      <c r="J1693" s="178">
        <f t="shared" si="26"/>
        <v>75</v>
      </c>
    </row>
    <row r="1694" spans="1:10" ht="16.5" customHeight="1">
      <c r="A1694" s="99"/>
      <c r="B1694" s="340"/>
      <c r="C1694" s="290"/>
      <c r="D1694" s="23"/>
      <c r="E1694" s="100" t="s">
        <v>9</v>
      </c>
      <c r="F1694" s="335" t="s">
        <v>70</v>
      </c>
      <c r="G1694" s="335"/>
      <c r="H1694" s="101">
        <v>525</v>
      </c>
      <c r="I1694" s="101">
        <v>393.75</v>
      </c>
      <c r="J1694" s="178">
        <f t="shared" si="26"/>
        <v>75</v>
      </c>
    </row>
    <row r="1695" spans="1:10" ht="16.5" customHeight="1">
      <c r="A1695" s="99"/>
      <c r="B1695" s="3"/>
      <c r="C1695" s="30"/>
      <c r="D1695" s="65">
        <v>6050</v>
      </c>
      <c r="E1695" s="20" t="s">
        <v>353</v>
      </c>
      <c r="F1695" s="101"/>
      <c r="G1695" s="101"/>
      <c r="H1695" s="101">
        <v>50000</v>
      </c>
      <c r="I1695" s="101">
        <f>I1696</f>
        <v>2238</v>
      </c>
      <c r="J1695" s="178">
        <f t="shared" si="26"/>
        <v>4.476</v>
      </c>
    </row>
    <row r="1696" spans="1:10" ht="16.5" customHeight="1">
      <c r="A1696" s="99"/>
      <c r="B1696" s="3"/>
      <c r="C1696" s="4"/>
      <c r="D1696" s="25"/>
      <c r="E1696" s="100" t="s">
        <v>85</v>
      </c>
      <c r="F1696" s="101"/>
      <c r="G1696" s="101"/>
      <c r="H1696" s="101">
        <v>50000</v>
      </c>
      <c r="I1696" s="101">
        <v>2238</v>
      </c>
      <c r="J1696" s="178">
        <f t="shared" si="26"/>
        <v>4.476</v>
      </c>
    </row>
    <row r="1697" spans="1:10" ht="15">
      <c r="A1697" s="99"/>
      <c r="B1697" s="340"/>
      <c r="C1697" s="290"/>
      <c r="D1697" s="155" t="s">
        <v>355</v>
      </c>
      <c r="E1697" s="100" t="s">
        <v>356</v>
      </c>
      <c r="F1697" s="335" t="s">
        <v>71</v>
      </c>
      <c r="G1697" s="335"/>
      <c r="H1697" s="101">
        <v>59312</v>
      </c>
      <c r="I1697" s="101">
        <f>SUM(I1698:I1703)</f>
        <v>20729.309999999998</v>
      </c>
      <c r="J1697" s="178">
        <f t="shared" si="26"/>
        <v>34.949605476126244</v>
      </c>
    </row>
    <row r="1698" spans="1:10" ht="18.75" customHeight="1">
      <c r="A1698" s="99"/>
      <c r="B1698" s="340"/>
      <c r="C1698" s="290"/>
      <c r="D1698" s="156"/>
      <c r="E1698" s="100" t="s">
        <v>72</v>
      </c>
      <c r="F1698" s="335" t="s">
        <v>73</v>
      </c>
      <c r="G1698" s="335"/>
      <c r="H1698" s="101">
        <v>20050</v>
      </c>
      <c r="I1698" s="101">
        <v>0</v>
      </c>
      <c r="J1698" s="178">
        <f t="shared" si="26"/>
        <v>0</v>
      </c>
    </row>
    <row r="1699" spans="1:10" ht="18.75" customHeight="1">
      <c r="A1699" s="99"/>
      <c r="B1699" s="340"/>
      <c r="C1699" s="290"/>
      <c r="D1699" s="156"/>
      <c r="E1699" s="100" t="s">
        <v>74</v>
      </c>
      <c r="F1699" s="335" t="s">
        <v>342</v>
      </c>
      <c r="G1699" s="335"/>
      <c r="H1699" s="101">
        <v>5000</v>
      </c>
      <c r="I1699" s="101">
        <v>4999</v>
      </c>
      <c r="J1699" s="178">
        <f t="shared" si="26"/>
        <v>99.98</v>
      </c>
    </row>
    <row r="1700" spans="1:10" ht="30">
      <c r="A1700" s="99"/>
      <c r="B1700" s="340"/>
      <c r="C1700" s="290"/>
      <c r="D1700" s="156"/>
      <c r="E1700" s="100" t="s">
        <v>75</v>
      </c>
      <c r="F1700" s="335" t="s">
        <v>76</v>
      </c>
      <c r="G1700" s="335"/>
      <c r="H1700" s="101">
        <v>13124</v>
      </c>
      <c r="I1700" s="101">
        <v>2592.32</v>
      </c>
      <c r="J1700" s="178">
        <f t="shared" si="26"/>
        <v>19.75251447729351</v>
      </c>
    </row>
    <row r="1701" spans="1:10" ht="18.75" customHeight="1">
      <c r="A1701" s="99"/>
      <c r="B1701" s="340"/>
      <c r="C1701" s="290"/>
      <c r="D1701" s="156"/>
      <c r="E1701" s="100" t="s">
        <v>77</v>
      </c>
      <c r="F1701" s="335" t="s">
        <v>468</v>
      </c>
      <c r="G1701" s="335"/>
      <c r="H1701" s="101">
        <v>8000</v>
      </c>
      <c r="I1701" s="101">
        <v>0</v>
      </c>
      <c r="J1701" s="178">
        <f t="shared" si="26"/>
        <v>0</v>
      </c>
    </row>
    <row r="1702" spans="1:10" ht="16.5" customHeight="1">
      <c r="A1702" s="99"/>
      <c r="B1702" s="340"/>
      <c r="C1702" s="290"/>
      <c r="D1702" s="156"/>
      <c r="E1702" s="100" t="s">
        <v>78</v>
      </c>
      <c r="F1702" s="335" t="s">
        <v>79</v>
      </c>
      <c r="G1702" s="335"/>
      <c r="H1702" s="101">
        <v>5138</v>
      </c>
      <c r="I1702" s="101">
        <v>5137.99</v>
      </c>
      <c r="J1702" s="178">
        <f t="shared" si="26"/>
        <v>99.99980537173997</v>
      </c>
    </row>
    <row r="1703" spans="1:10" ht="24" customHeight="1">
      <c r="A1703" s="99"/>
      <c r="B1703" s="288"/>
      <c r="C1703" s="289"/>
      <c r="D1703" s="156"/>
      <c r="E1703" s="100" t="s">
        <v>80</v>
      </c>
      <c r="F1703" s="335" t="s">
        <v>468</v>
      </c>
      <c r="G1703" s="335"/>
      <c r="H1703" s="101">
        <v>8000</v>
      </c>
      <c r="I1703" s="101">
        <v>8000</v>
      </c>
      <c r="J1703" s="178">
        <f t="shared" si="26"/>
        <v>100</v>
      </c>
    </row>
    <row r="1704" spans="1:10" ht="16.5" customHeight="1">
      <c r="A1704" s="261" t="s">
        <v>81</v>
      </c>
      <c r="B1704" s="249"/>
      <c r="C1704" s="250"/>
      <c r="D1704" s="262"/>
      <c r="E1704" s="263" t="s">
        <v>86</v>
      </c>
      <c r="F1704" s="251" t="s">
        <v>87</v>
      </c>
      <c r="G1704" s="251"/>
      <c r="H1704" s="264">
        <f>H1705+H1726+H1729+H1770+H1776+H1779+H1811</f>
        <v>3110050.6</v>
      </c>
      <c r="I1704" s="264">
        <f>I1705+I1726+I1729+I1770+I1776+I1779+I1811</f>
        <v>883243.69</v>
      </c>
      <c r="J1704" s="327">
        <f t="shared" si="26"/>
        <v>28.399656584365538</v>
      </c>
    </row>
    <row r="1705" spans="1:10" ht="16.5" customHeight="1">
      <c r="A1705" s="185"/>
      <c r="B1705" s="252" t="s">
        <v>88</v>
      </c>
      <c r="C1705" s="253"/>
      <c r="D1705" s="169"/>
      <c r="E1705" s="170" t="s">
        <v>89</v>
      </c>
      <c r="F1705" s="254" t="s">
        <v>90</v>
      </c>
      <c r="G1705" s="254"/>
      <c r="H1705" s="147">
        <f>H1707+H1710+H1712+H1714+H1720+H1724</f>
        <v>99929</v>
      </c>
      <c r="I1705" s="147">
        <f>I1707+I1710+I1712+I1714+I1720+I1724</f>
        <v>24034.899999999998</v>
      </c>
      <c r="J1705" s="203">
        <f t="shared" si="26"/>
        <v>24.051976903601556</v>
      </c>
    </row>
    <row r="1706" spans="1:10" ht="16.5" customHeight="1">
      <c r="A1706" s="99"/>
      <c r="B1706" s="8"/>
      <c r="C1706" s="9"/>
      <c r="D1706" s="159"/>
      <c r="E1706" s="160" t="s">
        <v>452</v>
      </c>
      <c r="F1706" s="161"/>
      <c r="G1706" s="161"/>
      <c r="H1706" s="161">
        <v>12000</v>
      </c>
      <c r="I1706" s="161">
        <v>9600</v>
      </c>
      <c r="J1706" s="162">
        <f t="shared" si="26"/>
        <v>80</v>
      </c>
    </row>
    <row r="1707" spans="1:10" ht="24.75" customHeight="1">
      <c r="A1707" s="99"/>
      <c r="B1707" s="12"/>
      <c r="C1707" s="9"/>
      <c r="D1707" s="159">
        <v>2480</v>
      </c>
      <c r="E1707" s="95" t="s">
        <v>0</v>
      </c>
      <c r="F1707" s="96"/>
      <c r="G1707" s="96"/>
      <c r="H1707" s="96">
        <v>12000</v>
      </c>
      <c r="I1707" s="96">
        <v>9600</v>
      </c>
      <c r="J1707" s="178">
        <f t="shared" si="26"/>
        <v>80</v>
      </c>
    </row>
    <row r="1708" spans="1:10" ht="17.25" customHeight="1">
      <c r="A1708" s="99"/>
      <c r="B1708" s="12"/>
      <c r="C1708" s="9"/>
      <c r="D1708" s="21"/>
      <c r="E1708" s="95" t="s">
        <v>1316</v>
      </c>
      <c r="F1708" s="96"/>
      <c r="G1708" s="96"/>
      <c r="H1708" s="96">
        <v>6000</v>
      </c>
      <c r="I1708" s="96">
        <v>6000</v>
      </c>
      <c r="J1708" s="178">
        <f t="shared" si="26"/>
        <v>100</v>
      </c>
    </row>
    <row r="1709" spans="1:10" ht="17.25" customHeight="1">
      <c r="A1709" s="99"/>
      <c r="B1709" s="12"/>
      <c r="C1709" s="9"/>
      <c r="D1709" s="22"/>
      <c r="E1709" s="95" t="s">
        <v>1317</v>
      </c>
      <c r="F1709" s="96"/>
      <c r="G1709" s="96"/>
      <c r="H1709" s="96">
        <v>6000</v>
      </c>
      <c r="I1709" s="96">
        <v>3600</v>
      </c>
      <c r="J1709" s="178">
        <f t="shared" si="26"/>
        <v>60</v>
      </c>
    </row>
    <row r="1710" spans="1:10" ht="36" customHeight="1">
      <c r="A1710" s="99"/>
      <c r="B1710" s="247"/>
      <c r="C1710" s="248"/>
      <c r="D1710" s="155" t="s">
        <v>626</v>
      </c>
      <c r="E1710" s="100" t="s">
        <v>627</v>
      </c>
      <c r="F1710" s="335" t="s">
        <v>384</v>
      </c>
      <c r="G1710" s="335"/>
      <c r="H1710" s="101">
        <v>2000</v>
      </c>
      <c r="I1710" s="101">
        <f>I1711</f>
        <v>2000</v>
      </c>
      <c r="J1710" s="178">
        <f t="shared" si="26"/>
        <v>100</v>
      </c>
    </row>
    <row r="1711" spans="1:10" ht="30">
      <c r="A1711" s="99"/>
      <c r="B1711" s="340"/>
      <c r="C1711" s="290"/>
      <c r="D1711" s="156"/>
      <c r="E1711" s="100" t="s">
        <v>1318</v>
      </c>
      <c r="F1711" s="335" t="s">
        <v>384</v>
      </c>
      <c r="G1711" s="335"/>
      <c r="H1711" s="101">
        <v>2000</v>
      </c>
      <c r="I1711" s="101">
        <v>2000</v>
      </c>
      <c r="J1711" s="178">
        <f t="shared" si="26"/>
        <v>100</v>
      </c>
    </row>
    <row r="1712" spans="1:10" ht="34.5" customHeight="1">
      <c r="A1712" s="99"/>
      <c r="B1712" s="340"/>
      <c r="C1712" s="290"/>
      <c r="D1712" s="155" t="s">
        <v>382</v>
      </c>
      <c r="E1712" s="100" t="s">
        <v>383</v>
      </c>
      <c r="F1712" s="335" t="s">
        <v>384</v>
      </c>
      <c r="G1712" s="335"/>
      <c r="H1712" s="101">
        <v>2000</v>
      </c>
      <c r="I1712" s="101">
        <v>0</v>
      </c>
      <c r="J1712" s="178">
        <f t="shared" si="26"/>
        <v>0</v>
      </c>
    </row>
    <row r="1713" spans="1:10" ht="15.75" customHeight="1">
      <c r="A1713" s="99"/>
      <c r="B1713" s="340"/>
      <c r="C1713" s="290"/>
      <c r="D1713" s="156"/>
      <c r="E1713" s="100" t="s">
        <v>387</v>
      </c>
      <c r="F1713" s="335" t="s">
        <v>384</v>
      </c>
      <c r="G1713" s="335"/>
      <c r="H1713" s="101">
        <v>2000</v>
      </c>
      <c r="I1713" s="101">
        <v>0</v>
      </c>
      <c r="J1713" s="178">
        <f t="shared" si="26"/>
        <v>0</v>
      </c>
    </row>
    <row r="1714" spans="1:10" ht="27" customHeight="1">
      <c r="A1714" s="99"/>
      <c r="B1714" s="340"/>
      <c r="C1714" s="290"/>
      <c r="D1714" s="155" t="s">
        <v>237</v>
      </c>
      <c r="E1714" s="100" t="s">
        <v>229</v>
      </c>
      <c r="F1714" s="335" t="s">
        <v>91</v>
      </c>
      <c r="G1714" s="335"/>
      <c r="H1714" s="101">
        <v>13929</v>
      </c>
      <c r="I1714" s="101">
        <f>I1715+I1716+I1717+I1718+I1719</f>
        <v>6671.69</v>
      </c>
      <c r="J1714" s="178">
        <f t="shared" si="26"/>
        <v>47.89783904085002</v>
      </c>
    </row>
    <row r="1715" spans="1:10" ht="16.5" customHeight="1">
      <c r="A1715" s="99"/>
      <c r="B1715" s="340"/>
      <c r="C1715" s="290"/>
      <c r="D1715" s="156"/>
      <c r="E1715" s="100" t="s">
        <v>92</v>
      </c>
      <c r="F1715" s="335" t="s">
        <v>430</v>
      </c>
      <c r="G1715" s="335"/>
      <c r="H1715" s="101">
        <v>500</v>
      </c>
      <c r="I1715" s="101">
        <v>0</v>
      </c>
      <c r="J1715" s="178">
        <f t="shared" si="26"/>
        <v>0</v>
      </c>
    </row>
    <row r="1716" spans="1:10" ht="16.5" customHeight="1">
      <c r="A1716" s="99"/>
      <c r="B1716" s="340"/>
      <c r="C1716" s="290"/>
      <c r="D1716" s="156"/>
      <c r="E1716" s="100" t="s">
        <v>93</v>
      </c>
      <c r="F1716" s="335" t="s">
        <v>241</v>
      </c>
      <c r="G1716" s="335"/>
      <c r="H1716" s="101">
        <v>1000</v>
      </c>
      <c r="I1716" s="101">
        <v>0</v>
      </c>
      <c r="J1716" s="178">
        <f t="shared" si="26"/>
        <v>0</v>
      </c>
    </row>
    <row r="1717" spans="1:10" ht="30">
      <c r="A1717" s="99"/>
      <c r="B1717" s="340"/>
      <c r="C1717" s="290"/>
      <c r="D1717" s="156"/>
      <c r="E1717" s="100" t="s">
        <v>94</v>
      </c>
      <c r="F1717" s="335" t="s">
        <v>95</v>
      </c>
      <c r="G1717" s="335"/>
      <c r="H1717" s="101">
        <v>429</v>
      </c>
      <c r="I1717" s="101">
        <v>428.99</v>
      </c>
      <c r="J1717" s="178">
        <f t="shared" si="26"/>
        <v>99.997668997669</v>
      </c>
    </row>
    <row r="1718" spans="1:10" ht="30">
      <c r="A1718" s="99"/>
      <c r="B1718" s="340"/>
      <c r="C1718" s="290"/>
      <c r="D1718" s="156"/>
      <c r="E1718" s="100" t="s">
        <v>67</v>
      </c>
      <c r="F1718" s="335" t="s">
        <v>384</v>
      </c>
      <c r="G1718" s="335"/>
      <c r="H1718" s="101">
        <v>2000</v>
      </c>
      <c r="I1718" s="101">
        <v>0</v>
      </c>
      <c r="J1718" s="178">
        <f t="shared" si="26"/>
        <v>0</v>
      </c>
    </row>
    <row r="1719" spans="1:10" ht="19.5" customHeight="1">
      <c r="A1719" s="99"/>
      <c r="B1719" s="340"/>
      <c r="C1719" s="290"/>
      <c r="D1719" s="156"/>
      <c r="E1719" s="100" t="s">
        <v>407</v>
      </c>
      <c r="F1719" s="335" t="s">
        <v>448</v>
      </c>
      <c r="G1719" s="335"/>
      <c r="H1719" s="101">
        <v>10000</v>
      </c>
      <c r="I1719" s="101">
        <v>6242.7</v>
      </c>
      <c r="J1719" s="178">
        <f t="shared" si="26"/>
        <v>62.427</v>
      </c>
    </row>
    <row r="1720" spans="1:10" ht="21.75" customHeight="1">
      <c r="A1720" s="99"/>
      <c r="B1720" s="340"/>
      <c r="C1720" s="290"/>
      <c r="D1720" s="155" t="s">
        <v>242</v>
      </c>
      <c r="E1720" s="100" t="s">
        <v>243</v>
      </c>
      <c r="F1720" s="335" t="s">
        <v>96</v>
      </c>
      <c r="G1720" s="335"/>
      <c r="H1720" s="101">
        <v>32362</v>
      </c>
      <c r="I1720" s="101">
        <f>I1721+I1722+I1723</f>
        <v>5763.21</v>
      </c>
      <c r="J1720" s="178">
        <f t="shared" si="26"/>
        <v>17.8085717817193</v>
      </c>
    </row>
    <row r="1721" spans="1:10" ht="33.75" customHeight="1">
      <c r="A1721" s="99"/>
      <c r="B1721" s="3"/>
      <c r="C1721" s="4"/>
      <c r="D1721" s="28"/>
      <c r="E1721" s="100" t="s">
        <v>1319</v>
      </c>
      <c r="F1721" s="101"/>
      <c r="G1721" s="101"/>
      <c r="H1721" s="101">
        <v>12362</v>
      </c>
      <c r="I1721" s="101">
        <v>143.2</v>
      </c>
      <c r="J1721" s="178">
        <f t="shared" si="26"/>
        <v>1.1583886102572398</v>
      </c>
    </row>
    <row r="1722" spans="1:10" ht="23.25" customHeight="1">
      <c r="A1722" s="99"/>
      <c r="B1722" s="3"/>
      <c r="C1722" s="4"/>
      <c r="D1722" s="27"/>
      <c r="E1722" s="100" t="s">
        <v>1320</v>
      </c>
      <c r="F1722" s="101"/>
      <c r="G1722" s="101"/>
      <c r="H1722" s="101">
        <v>5000</v>
      </c>
      <c r="I1722" s="101">
        <v>977.5</v>
      </c>
      <c r="J1722" s="178">
        <f t="shared" si="26"/>
        <v>19.55</v>
      </c>
    </row>
    <row r="1723" spans="1:10" ht="23.25" customHeight="1">
      <c r="A1723" s="99"/>
      <c r="B1723" s="336"/>
      <c r="C1723" s="289"/>
      <c r="D1723" s="23"/>
      <c r="E1723" s="100" t="s">
        <v>408</v>
      </c>
      <c r="F1723" s="335" t="s">
        <v>349</v>
      </c>
      <c r="G1723" s="335"/>
      <c r="H1723" s="101">
        <v>15000</v>
      </c>
      <c r="I1723" s="101">
        <v>4642.51</v>
      </c>
      <c r="J1723" s="178">
        <f t="shared" si="26"/>
        <v>30.950066666666668</v>
      </c>
    </row>
    <row r="1724" spans="1:10" ht="15">
      <c r="A1724" s="99"/>
      <c r="B1724" s="68"/>
      <c r="C1724" s="19"/>
      <c r="D1724" s="24">
        <v>6050</v>
      </c>
      <c r="E1724" s="20" t="s">
        <v>353</v>
      </c>
      <c r="F1724" s="101"/>
      <c r="G1724" s="101"/>
      <c r="H1724" s="101">
        <v>37638</v>
      </c>
      <c r="I1724" s="101">
        <v>0</v>
      </c>
      <c r="J1724" s="178">
        <f t="shared" si="26"/>
        <v>0</v>
      </c>
    </row>
    <row r="1725" spans="1:10" ht="30.75" customHeight="1">
      <c r="A1725" s="99"/>
      <c r="B1725" s="66"/>
      <c r="C1725" s="19"/>
      <c r="D1725" s="67"/>
      <c r="E1725" s="20" t="s">
        <v>1319</v>
      </c>
      <c r="F1725" s="101"/>
      <c r="G1725" s="101"/>
      <c r="H1725" s="101">
        <v>37638</v>
      </c>
      <c r="I1725" s="101">
        <v>0</v>
      </c>
      <c r="J1725" s="178">
        <f t="shared" si="26"/>
        <v>0</v>
      </c>
    </row>
    <row r="1726" spans="1:10" ht="16.5" customHeight="1">
      <c r="A1726" s="183"/>
      <c r="B1726" s="283" t="s">
        <v>97</v>
      </c>
      <c r="C1726" s="284"/>
      <c r="D1726" s="328"/>
      <c r="E1726" s="198" t="s">
        <v>98</v>
      </c>
      <c r="F1726" s="285" t="s">
        <v>99</v>
      </c>
      <c r="G1726" s="285"/>
      <c r="H1726" s="199">
        <v>19574</v>
      </c>
      <c r="I1726" s="199">
        <f>I1727</f>
        <v>9010</v>
      </c>
      <c r="J1726" s="214">
        <f t="shared" si="26"/>
        <v>46.030448554204554</v>
      </c>
    </row>
    <row r="1727" spans="1:10" ht="16.5" customHeight="1">
      <c r="A1727" s="185"/>
      <c r="B1727" s="326"/>
      <c r="C1727" s="287"/>
      <c r="D1727" s="166" t="s">
        <v>317</v>
      </c>
      <c r="E1727" s="115" t="s">
        <v>318</v>
      </c>
      <c r="F1727" s="348" t="s">
        <v>99</v>
      </c>
      <c r="G1727" s="348"/>
      <c r="H1727" s="116">
        <v>19574</v>
      </c>
      <c r="I1727" s="116">
        <v>9010</v>
      </c>
      <c r="J1727" s="189">
        <f t="shared" si="26"/>
        <v>46.030448554204554</v>
      </c>
    </row>
    <row r="1728" spans="1:10" ht="16.5" customHeight="1">
      <c r="A1728" s="99"/>
      <c r="B1728" s="288"/>
      <c r="C1728" s="289"/>
      <c r="D1728" s="156"/>
      <c r="E1728" s="100" t="s">
        <v>100</v>
      </c>
      <c r="F1728" s="335" t="s">
        <v>99</v>
      </c>
      <c r="G1728" s="335"/>
      <c r="H1728" s="101">
        <v>19574</v>
      </c>
      <c r="I1728" s="101">
        <v>9010</v>
      </c>
      <c r="J1728" s="178">
        <f t="shared" si="26"/>
        <v>46.030448554204554</v>
      </c>
    </row>
    <row r="1729" spans="1:10" ht="16.5" customHeight="1">
      <c r="A1729" s="99"/>
      <c r="B1729" s="294" t="s">
        <v>101</v>
      </c>
      <c r="C1729" s="295"/>
      <c r="D1729" s="152"/>
      <c r="E1729" s="153" t="s">
        <v>102</v>
      </c>
      <c r="F1729" s="296" t="s">
        <v>103</v>
      </c>
      <c r="G1729" s="296"/>
      <c r="H1729" s="154">
        <f>H1730+H1745+H1748+H1761+H1763+H1765+H1768</f>
        <v>1292667.6</v>
      </c>
      <c r="I1729" s="154">
        <f>I1730+I1745+I1748+I1761+I1763+I1765+I1768</f>
        <v>437707.68</v>
      </c>
      <c r="J1729" s="179">
        <f t="shared" si="26"/>
        <v>33.86080690813322</v>
      </c>
    </row>
    <row r="1730" spans="1:10" ht="15">
      <c r="A1730" s="99"/>
      <c r="B1730" s="342"/>
      <c r="C1730" s="297"/>
      <c r="D1730" s="155" t="s">
        <v>1638</v>
      </c>
      <c r="E1730" s="100" t="s">
        <v>0</v>
      </c>
      <c r="F1730" s="335" t="s">
        <v>104</v>
      </c>
      <c r="G1730" s="335"/>
      <c r="H1730" s="101">
        <v>640500</v>
      </c>
      <c r="I1730" s="101">
        <v>415200</v>
      </c>
      <c r="J1730" s="178">
        <f t="shared" si="26"/>
        <v>64.82435597189695</v>
      </c>
    </row>
    <row r="1731" spans="1:10" ht="16.5" customHeight="1">
      <c r="A1731" s="99"/>
      <c r="B1731" s="340"/>
      <c r="C1731" s="290"/>
      <c r="D1731" s="156"/>
      <c r="E1731" s="100" t="s">
        <v>105</v>
      </c>
      <c r="F1731" s="335" t="s">
        <v>763</v>
      </c>
      <c r="G1731" s="335"/>
      <c r="H1731" s="101">
        <v>14000</v>
      </c>
      <c r="I1731" s="101">
        <v>8900</v>
      </c>
      <c r="J1731" s="178">
        <f t="shared" si="26"/>
        <v>63.57142857142857</v>
      </c>
    </row>
    <row r="1732" spans="1:10" ht="16.5" customHeight="1">
      <c r="A1732" s="99"/>
      <c r="B1732" s="340"/>
      <c r="C1732" s="290"/>
      <c r="D1732" s="156"/>
      <c r="E1732" s="100" t="s">
        <v>106</v>
      </c>
      <c r="F1732" s="335" t="s">
        <v>216</v>
      </c>
      <c r="G1732" s="335"/>
      <c r="H1732" s="101">
        <v>30000</v>
      </c>
      <c r="I1732" s="101">
        <v>15000</v>
      </c>
      <c r="J1732" s="178">
        <f t="shared" si="26"/>
        <v>50</v>
      </c>
    </row>
    <row r="1733" spans="1:10" ht="16.5" customHeight="1">
      <c r="A1733" s="99"/>
      <c r="B1733" s="340"/>
      <c r="C1733" s="290"/>
      <c r="D1733" s="156"/>
      <c r="E1733" s="100" t="s">
        <v>107</v>
      </c>
      <c r="F1733" s="335" t="s">
        <v>108</v>
      </c>
      <c r="G1733" s="335"/>
      <c r="H1733" s="101">
        <v>150000</v>
      </c>
      <c r="I1733" s="101">
        <v>75000</v>
      </c>
      <c r="J1733" s="178">
        <f t="shared" si="26"/>
        <v>50</v>
      </c>
    </row>
    <row r="1734" spans="1:10" ht="16.5" customHeight="1">
      <c r="A1734" s="99"/>
      <c r="B1734" s="340"/>
      <c r="C1734" s="290"/>
      <c r="D1734" s="156"/>
      <c r="E1734" s="100" t="s">
        <v>109</v>
      </c>
      <c r="F1734" s="335" t="s">
        <v>110</v>
      </c>
      <c r="G1734" s="335"/>
      <c r="H1734" s="101">
        <v>300000</v>
      </c>
      <c r="I1734" s="101">
        <v>256900</v>
      </c>
      <c r="J1734" s="178">
        <f t="shared" si="26"/>
        <v>85.63333333333334</v>
      </c>
    </row>
    <row r="1735" spans="1:10" ht="16.5" customHeight="1">
      <c r="A1735" s="99"/>
      <c r="B1735" s="340"/>
      <c r="C1735" s="290"/>
      <c r="D1735" s="156"/>
      <c r="E1735" s="100" t="s">
        <v>111</v>
      </c>
      <c r="F1735" s="335" t="s">
        <v>327</v>
      </c>
      <c r="G1735" s="335"/>
      <c r="H1735" s="101">
        <v>2500</v>
      </c>
      <c r="I1735" s="101">
        <v>1200</v>
      </c>
      <c r="J1735" s="178">
        <f t="shared" si="26"/>
        <v>48</v>
      </c>
    </row>
    <row r="1736" spans="1:10" ht="16.5" customHeight="1">
      <c r="A1736" s="99"/>
      <c r="B1736" s="340"/>
      <c r="C1736" s="290"/>
      <c r="D1736" s="156"/>
      <c r="E1736" s="100" t="s">
        <v>112</v>
      </c>
      <c r="F1736" s="335" t="s">
        <v>342</v>
      </c>
      <c r="G1736" s="335"/>
      <c r="H1736" s="101">
        <v>5000</v>
      </c>
      <c r="I1736" s="101">
        <v>0</v>
      </c>
      <c r="J1736" s="178">
        <f t="shared" si="26"/>
        <v>0</v>
      </c>
    </row>
    <row r="1737" spans="1:10" ht="15">
      <c r="A1737" s="99"/>
      <c r="B1737" s="340"/>
      <c r="C1737" s="290"/>
      <c r="D1737" s="156"/>
      <c r="E1737" s="100" t="s">
        <v>68</v>
      </c>
      <c r="F1737" s="335" t="s">
        <v>373</v>
      </c>
      <c r="G1737" s="335"/>
      <c r="H1737" s="101">
        <v>50000</v>
      </c>
      <c r="I1737" s="101">
        <v>37300</v>
      </c>
      <c r="J1737" s="178">
        <f t="shared" si="26"/>
        <v>74.6</v>
      </c>
    </row>
    <row r="1738" spans="1:10" ht="16.5" customHeight="1">
      <c r="A1738" s="99"/>
      <c r="B1738" s="340"/>
      <c r="C1738" s="290"/>
      <c r="D1738" s="156"/>
      <c r="E1738" s="100" t="s">
        <v>113</v>
      </c>
      <c r="F1738" s="335" t="s">
        <v>492</v>
      </c>
      <c r="G1738" s="335"/>
      <c r="H1738" s="101">
        <v>15000</v>
      </c>
      <c r="I1738" s="101">
        <v>0</v>
      </c>
      <c r="J1738" s="178">
        <f aca="true" t="shared" si="27" ref="J1738:J1800">I1738/H1738%</f>
        <v>0</v>
      </c>
    </row>
    <row r="1739" spans="1:10" ht="16.5" customHeight="1">
      <c r="A1739" s="99"/>
      <c r="B1739" s="340"/>
      <c r="C1739" s="290"/>
      <c r="D1739" s="156"/>
      <c r="E1739" s="100" t="s">
        <v>114</v>
      </c>
      <c r="F1739" s="335" t="s">
        <v>448</v>
      </c>
      <c r="G1739" s="335"/>
      <c r="H1739" s="101">
        <v>10000</v>
      </c>
      <c r="I1739" s="101">
        <v>5000</v>
      </c>
      <c r="J1739" s="178">
        <f t="shared" si="27"/>
        <v>50</v>
      </c>
    </row>
    <row r="1740" spans="1:10" ht="19.5" customHeight="1">
      <c r="A1740" s="99"/>
      <c r="B1740" s="340"/>
      <c r="C1740" s="290"/>
      <c r="D1740" s="156"/>
      <c r="E1740" s="100" t="s">
        <v>115</v>
      </c>
      <c r="F1740" s="335" t="s">
        <v>384</v>
      </c>
      <c r="G1740" s="335"/>
      <c r="H1740" s="101">
        <v>2000</v>
      </c>
      <c r="I1740" s="101">
        <v>900</v>
      </c>
      <c r="J1740" s="178">
        <f t="shared" si="27"/>
        <v>45</v>
      </c>
    </row>
    <row r="1741" spans="1:10" ht="19.5" customHeight="1">
      <c r="A1741" s="99"/>
      <c r="B1741" s="340"/>
      <c r="C1741" s="290"/>
      <c r="D1741" s="156"/>
      <c r="E1741" s="100" t="s">
        <v>116</v>
      </c>
      <c r="F1741" s="335" t="s">
        <v>448</v>
      </c>
      <c r="G1741" s="335"/>
      <c r="H1741" s="101">
        <v>10000</v>
      </c>
      <c r="I1741" s="101">
        <v>10000</v>
      </c>
      <c r="J1741" s="178">
        <f t="shared" si="27"/>
        <v>100</v>
      </c>
    </row>
    <row r="1742" spans="1:10" ht="19.5" customHeight="1">
      <c r="A1742" s="99"/>
      <c r="B1742" s="340"/>
      <c r="C1742" s="290"/>
      <c r="D1742" s="156"/>
      <c r="E1742" s="100" t="s">
        <v>117</v>
      </c>
      <c r="F1742" s="335" t="s">
        <v>221</v>
      </c>
      <c r="G1742" s="335"/>
      <c r="H1742" s="101">
        <v>7000</v>
      </c>
      <c r="I1742" s="101">
        <v>0</v>
      </c>
      <c r="J1742" s="178">
        <f t="shared" si="27"/>
        <v>0</v>
      </c>
    </row>
    <row r="1743" spans="1:10" ht="15">
      <c r="A1743" s="99"/>
      <c r="B1743" s="3"/>
      <c r="C1743" s="4"/>
      <c r="D1743" s="156"/>
      <c r="E1743" s="100" t="s">
        <v>1321</v>
      </c>
      <c r="F1743" s="101"/>
      <c r="G1743" s="101"/>
      <c r="H1743" s="101">
        <v>25000</v>
      </c>
      <c r="I1743" s="101">
        <v>0</v>
      </c>
      <c r="J1743" s="178">
        <f t="shared" si="27"/>
        <v>0</v>
      </c>
    </row>
    <row r="1744" spans="1:10" ht="16.5" customHeight="1">
      <c r="A1744" s="99"/>
      <c r="B1744" s="340"/>
      <c r="C1744" s="290"/>
      <c r="D1744" s="156"/>
      <c r="E1744" s="100" t="s">
        <v>118</v>
      </c>
      <c r="F1744" s="335" t="s">
        <v>349</v>
      </c>
      <c r="G1744" s="335"/>
      <c r="H1744" s="101">
        <v>20000</v>
      </c>
      <c r="I1744" s="101">
        <v>5000</v>
      </c>
      <c r="J1744" s="178">
        <f t="shared" si="27"/>
        <v>25</v>
      </c>
    </row>
    <row r="1745" spans="1:10" ht="20.25" customHeight="1">
      <c r="A1745" s="99"/>
      <c r="B1745" s="3"/>
      <c r="C1745" s="30"/>
      <c r="D1745" s="24">
        <v>2489</v>
      </c>
      <c r="E1745" s="20" t="s">
        <v>0</v>
      </c>
      <c r="F1745" s="101"/>
      <c r="G1745" s="101"/>
      <c r="H1745" s="101">
        <v>56427.6</v>
      </c>
      <c r="I1745" s="101">
        <f>I1746</f>
        <v>16623.6</v>
      </c>
      <c r="J1745" s="178">
        <f t="shared" si="27"/>
        <v>29.460051464177106</v>
      </c>
    </row>
    <row r="1746" spans="1:10" ht="21" customHeight="1">
      <c r="A1746" s="99"/>
      <c r="B1746" s="3"/>
      <c r="C1746" s="4"/>
      <c r="D1746" s="25"/>
      <c r="E1746" s="100" t="s">
        <v>1322</v>
      </c>
      <c r="F1746" s="101"/>
      <c r="G1746" s="101"/>
      <c r="H1746" s="101">
        <v>16623.6</v>
      </c>
      <c r="I1746" s="101">
        <v>16623.6</v>
      </c>
      <c r="J1746" s="178">
        <f t="shared" si="27"/>
        <v>100</v>
      </c>
    </row>
    <row r="1747" spans="1:10" ht="18.75" customHeight="1">
      <c r="A1747" s="99"/>
      <c r="B1747" s="3"/>
      <c r="C1747" s="4"/>
      <c r="D1747" s="156"/>
      <c r="E1747" s="100" t="s">
        <v>1323</v>
      </c>
      <c r="F1747" s="101"/>
      <c r="G1747" s="101"/>
      <c r="H1747" s="101">
        <v>39804</v>
      </c>
      <c r="I1747" s="101">
        <v>0</v>
      </c>
      <c r="J1747" s="178">
        <f t="shared" si="27"/>
        <v>0</v>
      </c>
    </row>
    <row r="1748" spans="1:10" ht="16.5" customHeight="1">
      <c r="A1748" s="99"/>
      <c r="B1748" s="340"/>
      <c r="C1748" s="290"/>
      <c r="D1748" s="155" t="s">
        <v>237</v>
      </c>
      <c r="E1748" s="100" t="s">
        <v>229</v>
      </c>
      <c r="F1748" s="335" t="s">
        <v>119</v>
      </c>
      <c r="G1748" s="335"/>
      <c r="H1748" s="101">
        <v>65446</v>
      </c>
      <c r="I1748" s="101">
        <f>SUM(I1757:I1760)</f>
        <v>1597.27</v>
      </c>
      <c r="J1748" s="178">
        <f t="shared" si="27"/>
        <v>2.4405922439874095</v>
      </c>
    </row>
    <row r="1749" spans="1:10" ht="16.5" customHeight="1">
      <c r="A1749" s="99"/>
      <c r="B1749" s="340"/>
      <c r="C1749" s="290"/>
      <c r="D1749" s="156"/>
      <c r="E1749" s="100" t="s">
        <v>120</v>
      </c>
      <c r="F1749" s="335" t="s">
        <v>121</v>
      </c>
      <c r="G1749" s="335"/>
      <c r="H1749" s="101">
        <v>17600</v>
      </c>
      <c r="I1749" s="101">
        <v>0</v>
      </c>
      <c r="J1749" s="178">
        <f t="shared" si="27"/>
        <v>0</v>
      </c>
    </row>
    <row r="1750" spans="1:10" ht="15">
      <c r="A1750" s="99"/>
      <c r="B1750" s="340"/>
      <c r="C1750" s="290"/>
      <c r="D1750" s="156"/>
      <c r="E1750" s="100" t="s">
        <v>122</v>
      </c>
      <c r="F1750" s="335" t="s">
        <v>123</v>
      </c>
      <c r="G1750" s="335"/>
      <c r="H1750" s="101">
        <v>5799</v>
      </c>
      <c r="I1750" s="101">
        <v>0</v>
      </c>
      <c r="J1750" s="178">
        <f t="shared" si="27"/>
        <v>0</v>
      </c>
    </row>
    <row r="1751" spans="1:10" ht="34.5" customHeight="1">
      <c r="A1751" s="99"/>
      <c r="B1751" s="340"/>
      <c r="C1751" s="290"/>
      <c r="D1751" s="156"/>
      <c r="E1751" s="100" t="s">
        <v>124</v>
      </c>
      <c r="F1751" s="335" t="s">
        <v>677</v>
      </c>
      <c r="G1751" s="335"/>
      <c r="H1751" s="101">
        <v>1500</v>
      </c>
      <c r="I1751" s="101">
        <v>0</v>
      </c>
      <c r="J1751" s="178">
        <f t="shared" si="27"/>
        <v>0</v>
      </c>
    </row>
    <row r="1752" spans="1:10" ht="30">
      <c r="A1752" s="99"/>
      <c r="B1752" s="340"/>
      <c r="C1752" s="290"/>
      <c r="D1752" s="156"/>
      <c r="E1752" s="100" t="s">
        <v>125</v>
      </c>
      <c r="F1752" s="335" t="s">
        <v>126</v>
      </c>
      <c r="G1752" s="335"/>
      <c r="H1752" s="101">
        <v>13600</v>
      </c>
      <c r="I1752" s="101">
        <v>0</v>
      </c>
      <c r="J1752" s="178">
        <f t="shared" si="27"/>
        <v>0</v>
      </c>
    </row>
    <row r="1753" spans="1:10" ht="33" customHeight="1">
      <c r="A1753" s="183"/>
      <c r="B1753" s="291"/>
      <c r="C1753" s="292"/>
      <c r="D1753" s="50"/>
      <c r="E1753" s="53" t="s">
        <v>127</v>
      </c>
      <c r="F1753" s="293" t="s">
        <v>388</v>
      </c>
      <c r="G1753" s="293"/>
      <c r="H1753" s="110">
        <v>3000</v>
      </c>
      <c r="I1753" s="110">
        <v>0</v>
      </c>
      <c r="J1753" s="191">
        <f t="shared" si="27"/>
        <v>0</v>
      </c>
    </row>
    <row r="1754" spans="1:10" ht="15">
      <c r="A1754" s="185"/>
      <c r="B1754" s="326"/>
      <c r="C1754" s="287"/>
      <c r="D1754" s="158"/>
      <c r="E1754" s="115" t="s">
        <v>325</v>
      </c>
      <c r="F1754" s="348" t="s">
        <v>384</v>
      </c>
      <c r="G1754" s="348"/>
      <c r="H1754" s="116">
        <v>2000</v>
      </c>
      <c r="I1754" s="116">
        <v>0</v>
      </c>
      <c r="J1754" s="189">
        <f t="shared" si="27"/>
        <v>0</v>
      </c>
    </row>
    <row r="1755" spans="1:10" ht="15">
      <c r="A1755" s="99"/>
      <c r="B1755" s="340"/>
      <c r="C1755" s="290"/>
      <c r="D1755" s="156"/>
      <c r="E1755" s="100" t="s">
        <v>128</v>
      </c>
      <c r="F1755" s="335" t="s">
        <v>677</v>
      </c>
      <c r="G1755" s="335"/>
      <c r="H1755" s="101">
        <v>1500</v>
      </c>
      <c r="I1755" s="101">
        <v>0</v>
      </c>
      <c r="J1755" s="178">
        <f t="shared" si="27"/>
        <v>0</v>
      </c>
    </row>
    <row r="1756" spans="1:10" ht="20.25" customHeight="1">
      <c r="A1756" s="99"/>
      <c r="B1756" s="340"/>
      <c r="C1756" s="290"/>
      <c r="D1756" s="156"/>
      <c r="E1756" s="100" t="s">
        <v>129</v>
      </c>
      <c r="F1756" s="335" t="s">
        <v>384</v>
      </c>
      <c r="G1756" s="335"/>
      <c r="H1756" s="101">
        <v>2000</v>
      </c>
      <c r="I1756" s="101">
        <v>0</v>
      </c>
      <c r="J1756" s="178">
        <f t="shared" si="27"/>
        <v>0</v>
      </c>
    </row>
    <row r="1757" spans="1:10" ht="15">
      <c r="A1757" s="99"/>
      <c r="B1757" s="3"/>
      <c r="C1757" s="4"/>
      <c r="D1757" s="156"/>
      <c r="E1757" s="100" t="s">
        <v>136</v>
      </c>
      <c r="F1757" s="101"/>
      <c r="G1757" s="101"/>
      <c r="H1757" s="101">
        <v>675</v>
      </c>
      <c r="I1757" s="101">
        <v>674.41</v>
      </c>
      <c r="J1757" s="178">
        <f t="shared" si="27"/>
        <v>99.91259259259259</v>
      </c>
    </row>
    <row r="1758" spans="1:10" ht="30">
      <c r="A1758" s="99"/>
      <c r="B1758" s="340"/>
      <c r="C1758" s="290"/>
      <c r="D1758" s="156"/>
      <c r="E1758" s="100" t="s">
        <v>604</v>
      </c>
      <c r="F1758" s="335" t="s">
        <v>130</v>
      </c>
      <c r="G1758" s="335"/>
      <c r="H1758" s="101">
        <v>4027</v>
      </c>
      <c r="I1758" s="101">
        <v>922.86</v>
      </c>
      <c r="J1758" s="178">
        <f t="shared" si="27"/>
        <v>22.91681152222498</v>
      </c>
    </row>
    <row r="1759" spans="1:10" ht="22.5" customHeight="1">
      <c r="A1759" s="99"/>
      <c r="B1759" s="340"/>
      <c r="C1759" s="290"/>
      <c r="D1759" s="156"/>
      <c r="E1759" s="100" t="s">
        <v>131</v>
      </c>
      <c r="F1759" s="335" t="s">
        <v>132</v>
      </c>
      <c r="G1759" s="335"/>
      <c r="H1759" s="101">
        <v>8026</v>
      </c>
      <c r="I1759" s="101">
        <v>0</v>
      </c>
      <c r="J1759" s="178">
        <f t="shared" si="27"/>
        <v>0</v>
      </c>
    </row>
    <row r="1760" spans="1:10" ht="20.25" customHeight="1">
      <c r="A1760" s="99"/>
      <c r="B1760" s="340"/>
      <c r="C1760" s="290"/>
      <c r="D1760" s="156"/>
      <c r="E1760" s="100" t="s">
        <v>133</v>
      </c>
      <c r="F1760" s="335" t="s">
        <v>134</v>
      </c>
      <c r="G1760" s="335"/>
      <c r="H1760" s="101">
        <v>5719</v>
      </c>
      <c r="I1760" s="101">
        <v>0</v>
      </c>
      <c r="J1760" s="178">
        <f t="shared" si="27"/>
        <v>0</v>
      </c>
    </row>
    <row r="1761" spans="1:10" ht="15">
      <c r="A1761" s="99"/>
      <c r="B1761" s="340"/>
      <c r="C1761" s="290"/>
      <c r="D1761" s="155" t="s">
        <v>331</v>
      </c>
      <c r="E1761" s="100" t="s">
        <v>332</v>
      </c>
      <c r="F1761" s="335" t="s">
        <v>135</v>
      </c>
      <c r="G1761" s="335"/>
      <c r="H1761" s="101">
        <v>6219</v>
      </c>
      <c r="I1761" s="101">
        <v>4286.81</v>
      </c>
      <c r="J1761" s="178">
        <f t="shared" si="27"/>
        <v>68.93085705097283</v>
      </c>
    </row>
    <row r="1762" spans="1:10" ht="15">
      <c r="A1762" s="99"/>
      <c r="B1762" s="340"/>
      <c r="C1762" s="290"/>
      <c r="D1762" s="156"/>
      <c r="E1762" s="100" t="s">
        <v>136</v>
      </c>
      <c r="F1762" s="335" t="s">
        <v>135</v>
      </c>
      <c r="G1762" s="335"/>
      <c r="H1762" s="101">
        <v>6219</v>
      </c>
      <c r="I1762" s="101">
        <v>4286.81</v>
      </c>
      <c r="J1762" s="178">
        <f t="shared" si="27"/>
        <v>68.93085705097283</v>
      </c>
    </row>
    <row r="1763" spans="1:10" ht="15">
      <c r="A1763" s="99"/>
      <c r="B1763" s="340"/>
      <c r="C1763" s="290"/>
      <c r="D1763" s="155" t="s">
        <v>242</v>
      </c>
      <c r="E1763" s="100" t="s">
        <v>243</v>
      </c>
      <c r="F1763" s="335" t="s">
        <v>672</v>
      </c>
      <c r="G1763" s="335"/>
      <c r="H1763" s="101">
        <v>400</v>
      </c>
      <c r="I1763" s="101">
        <v>0</v>
      </c>
      <c r="J1763" s="178">
        <f t="shared" si="27"/>
        <v>0</v>
      </c>
    </row>
    <row r="1764" spans="1:10" ht="18" customHeight="1">
      <c r="A1764" s="99"/>
      <c r="B1764" s="340"/>
      <c r="C1764" s="290"/>
      <c r="D1764" s="23"/>
      <c r="E1764" s="100" t="s">
        <v>137</v>
      </c>
      <c r="F1764" s="335" t="s">
        <v>672</v>
      </c>
      <c r="G1764" s="335"/>
      <c r="H1764" s="101">
        <v>400</v>
      </c>
      <c r="I1764" s="101">
        <v>0</v>
      </c>
      <c r="J1764" s="178">
        <f t="shared" si="27"/>
        <v>0</v>
      </c>
    </row>
    <row r="1765" spans="1:10" ht="15">
      <c r="A1765" s="99"/>
      <c r="B1765" s="3"/>
      <c r="C1765" s="30"/>
      <c r="D1765" s="24">
        <v>6050</v>
      </c>
      <c r="E1765" s="20" t="s">
        <v>353</v>
      </c>
      <c r="F1765" s="101"/>
      <c r="G1765" s="101"/>
      <c r="H1765" s="101">
        <v>521209</v>
      </c>
      <c r="I1765" s="101">
        <v>0</v>
      </c>
      <c r="J1765" s="178">
        <f t="shared" si="27"/>
        <v>0</v>
      </c>
    </row>
    <row r="1766" spans="1:10" ht="15">
      <c r="A1766" s="99"/>
      <c r="B1766" s="3"/>
      <c r="C1766" s="30"/>
      <c r="D1766" s="48"/>
      <c r="E1766" s="20" t="s">
        <v>1324</v>
      </c>
      <c r="F1766" s="101"/>
      <c r="G1766" s="101"/>
      <c r="H1766" s="101">
        <v>380349</v>
      </c>
      <c r="I1766" s="101">
        <v>0</v>
      </c>
      <c r="J1766" s="178">
        <f t="shared" si="27"/>
        <v>0</v>
      </c>
    </row>
    <row r="1767" spans="1:10" ht="15">
      <c r="A1767" s="99"/>
      <c r="B1767" s="3"/>
      <c r="C1767" s="30"/>
      <c r="D1767" s="48"/>
      <c r="E1767" s="20" t="s">
        <v>1325</v>
      </c>
      <c r="F1767" s="101"/>
      <c r="G1767" s="101"/>
      <c r="H1767" s="101">
        <v>140860</v>
      </c>
      <c r="I1767" s="101">
        <v>0</v>
      </c>
      <c r="J1767" s="178">
        <f t="shared" si="27"/>
        <v>0</v>
      </c>
    </row>
    <row r="1768" spans="1:10" ht="19.5" customHeight="1">
      <c r="A1768" s="99"/>
      <c r="B1768" s="340"/>
      <c r="C1768" s="341"/>
      <c r="D1768" s="24" t="s">
        <v>355</v>
      </c>
      <c r="E1768" s="20" t="s">
        <v>356</v>
      </c>
      <c r="F1768" s="335" t="s">
        <v>138</v>
      </c>
      <c r="G1768" s="335"/>
      <c r="H1768" s="101">
        <v>2466</v>
      </c>
      <c r="I1768" s="101">
        <v>0</v>
      </c>
      <c r="J1768" s="178">
        <f t="shared" si="27"/>
        <v>0</v>
      </c>
    </row>
    <row r="1769" spans="1:10" ht="30">
      <c r="A1769" s="99"/>
      <c r="B1769" s="288"/>
      <c r="C1769" s="289"/>
      <c r="D1769" s="25"/>
      <c r="E1769" s="100" t="s">
        <v>139</v>
      </c>
      <c r="F1769" s="335" t="s">
        <v>138</v>
      </c>
      <c r="G1769" s="335"/>
      <c r="H1769" s="101">
        <v>2466</v>
      </c>
      <c r="I1769" s="101">
        <v>0</v>
      </c>
      <c r="J1769" s="178">
        <f t="shared" si="27"/>
        <v>0</v>
      </c>
    </row>
    <row r="1770" spans="1:10" ht="15">
      <c r="A1770" s="99"/>
      <c r="B1770" s="294" t="s">
        <v>140</v>
      </c>
      <c r="C1770" s="295"/>
      <c r="D1770" s="152"/>
      <c r="E1770" s="153" t="s">
        <v>141</v>
      </c>
      <c r="F1770" s="296" t="s">
        <v>142</v>
      </c>
      <c r="G1770" s="296"/>
      <c r="H1770" s="154">
        <f>H1771</f>
        <v>509000</v>
      </c>
      <c r="I1770" s="154">
        <f>I1771</f>
        <v>253200</v>
      </c>
      <c r="J1770" s="179">
        <f t="shared" si="27"/>
        <v>49.74459724950884</v>
      </c>
    </row>
    <row r="1771" spans="1:10" ht="23.25" customHeight="1">
      <c r="A1771" s="99"/>
      <c r="B1771" s="342"/>
      <c r="C1771" s="297"/>
      <c r="D1771" s="155" t="s">
        <v>1638</v>
      </c>
      <c r="E1771" s="100" t="s">
        <v>0</v>
      </c>
      <c r="F1771" s="335" t="s">
        <v>142</v>
      </c>
      <c r="G1771" s="335"/>
      <c r="H1771" s="101">
        <v>509000</v>
      </c>
      <c r="I1771" s="101">
        <v>253200</v>
      </c>
      <c r="J1771" s="178">
        <f t="shared" si="27"/>
        <v>49.74459724950884</v>
      </c>
    </row>
    <row r="1772" spans="1:10" ht="16.5" customHeight="1">
      <c r="A1772" s="99"/>
      <c r="B1772" s="340"/>
      <c r="C1772" s="290"/>
      <c r="D1772" s="156"/>
      <c r="E1772" s="100" t="s">
        <v>143</v>
      </c>
      <c r="F1772" s="335" t="s">
        <v>372</v>
      </c>
      <c r="G1772" s="335"/>
      <c r="H1772" s="101">
        <v>500000</v>
      </c>
      <c r="I1772" s="101">
        <v>249200</v>
      </c>
      <c r="J1772" s="178">
        <f t="shared" si="27"/>
        <v>49.84</v>
      </c>
    </row>
    <row r="1773" spans="1:10" ht="16.5" customHeight="1">
      <c r="A1773" s="99"/>
      <c r="B1773" s="340"/>
      <c r="C1773" s="290"/>
      <c r="D1773" s="156"/>
      <c r="E1773" s="100" t="s">
        <v>144</v>
      </c>
      <c r="F1773" s="335" t="s">
        <v>342</v>
      </c>
      <c r="G1773" s="335"/>
      <c r="H1773" s="101">
        <v>5000</v>
      </c>
      <c r="I1773" s="101">
        <v>0</v>
      </c>
      <c r="J1773" s="178">
        <f t="shared" si="27"/>
        <v>0</v>
      </c>
    </row>
    <row r="1774" spans="1:10" ht="16.5" customHeight="1">
      <c r="A1774" s="99"/>
      <c r="B1774" s="340"/>
      <c r="C1774" s="290"/>
      <c r="D1774" s="156"/>
      <c r="E1774" s="100" t="s">
        <v>145</v>
      </c>
      <c r="F1774" s="335" t="s">
        <v>241</v>
      </c>
      <c r="G1774" s="335"/>
      <c r="H1774" s="101">
        <v>1000</v>
      </c>
      <c r="I1774" s="101">
        <v>1000</v>
      </c>
      <c r="J1774" s="178">
        <f t="shared" si="27"/>
        <v>100</v>
      </c>
    </row>
    <row r="1775" spans="1:10" ht="16.5" customHeight="1">
      <c r="A1775" s="99"/>
      <c r="B1775" s="288"/>
      <c r="C1775" s="289"/>
      <c r="D1775" s="156"/>
      <c r="E1775" s="100" t="s">
        <v>146</v>
      </c>
      <c r="F1775" s="335" t="s">
        <v>388</v>
      </c>
      <c r="G1775" s="335"/>
      <c r="H1775" s="101">
        <v>3000</v>
      </c>
      <c r="I1775" s="101">
        <v>3000</v>
      </c>
      <c r="J1775" s="178">
        <f t="shared" si="27"/>
        <v>100</v>
      </c>
    </row>
    <row r="1776" spans="1:10" ht="16.5" customHeight="1">
      <c r="A1776" s="99"/>
      <c r="B1776" s="294" t="s">
        <v>147</v>
      </c>
      <c r="C1776" s="295"/>
      <c r="D1776" s="152"/>
      <c r="E1776" s="153" t="s">
        <v>148</v>
      </c>
      <c r="F1776" s="296" t="s">
        <v>149</v>
      </c>
      <c r="G1776" s="296"/>
      <c r="H1776" s="154">
        <v>210000</v>
      </c>
      <c r="I1776" s="154">
        <f>I1777</f>
        <v>105000</v>
      </c>
      <c r="J1776" s="179">
        <f t="shared" si="27"/>
        <v>50</v>
      </c>
    </row>
    <row r="1777" spans="1:10" ht="18.75" customHeight="1">
      <c r="A1777" s="99"/>
      <c r="B1777" s="342"/>
      <c r="C1777" s="297"/>
      <c r="D1777" s="155" t="s">
        <v>1638</v>
      </c>
      <c r="E1777" s="100" t="s">
        <v>0</v>
      </c>
      <c r="F1777" s="335" t="s">
        <v>149</v>
      </c>
      <c r="G1777" s="335"/>
      <c r="H1777" s="101">
        <v>210000</v>
      </c>
      <c r="I1777" s="101">
        <v>105000</v>
      </c>
      <c r="J1777" s="178">
        <f t="shared" si="27"/>
        <v>50</v>
      </c>
    </row>
    <row r="1778" spans="1:10" ht="16.5" customHeight="1">
      <c r="A1778" s="99"/>
      <c r="B1778" s="288"/>
      <c r="C1778" s="289"/>
      <c r="D1778" s="156"/>
      <c r="E1778" s="100" t="s">
        <v>150</v>
      </c>
      <c r="F1778" s="335" t="s">
        <v>149</v>
      </c>
      <c r="G1778" s="335"/>
      <c r="H1778" s="101">
        <v>210000</v>
      </c>
      <c r="I1778" s="101">
        <v>105000</v>
      </c>
      <c r="J1778" s="178">
        <f t="shared" si="27"/>
        <v>50</v>
      </c>
    </row>
    <row r="1779" spans="1:10" ht="16.5" customHeight="1">
      <c r="A1779" s="99"/>
      <c r="B1779" s="294" t="s">
        <v>151</v>
      </c>
      <c r="C1779" s="295"/>
      <c r="D1779" s="152"/>
      <c r="E1779" s="153" t="s">
        <v>152</v>
      </c>
      <c r="F1779" s="296" t="s">
        <v>153</v>
      </c>
      <c r="G1779" s="296"/>
      <c r="H1779" s="154">
        <f>H1780+H1794+H1796+H1799+H1803+H1807+H1809</f>
        <v>977380</v>
      </c>
      <c r="I1779" s="154">
        <f>I1780+I1794+I1796+I1799+I1803+I1807+I1809</f>
        <v>53321</v>
      </c>
      <c r="J1779" s="179">
        <f t="shared" si="27"/>
        <v>5.455503488919356</v>
      </c>
    </row>
    <row r="1780" spans="1:10" ht="30" customHeight="1">
      <c r="A1780" s="183"/>
      <c r="B1780" s="281"/>
      <c r="C1780" s="282"/>
      <c r="D1780" s="190" t="s">
        <v>154</v>
      </c>
      <c r="E1780" s="53" t="s">
        <v>155</v>
      </c>
      <c r="F1780" s="293" t="s">
        <v>156</v>
      </c>
      <c r="G1780" s="293"/>
      <c r="H1780" s="110">
        <v>375000</v>
      </c>
      <c r="I1780" s="110">
        <f>I1786+I1788</f>
        <v>50000</v>
      </c>
      <c r="J1780" s="191">
        <f t="shared" si="27"/>
        <v>13.333333333333334</v>
      </c>
    </row>
    <row r="1781" spans="1:10" ht="28.5" customHeight="1">
      <c r="A1781" s="185"/>
      <c r="B1781" s="192"/>
      <c r="C1781" s="193"/>
      <c r="D1781" s="158"/>
      <c r="E1781" s="115" t="s">
        <v>1326</v>
      </c>
      <c r="F1781" s="116"/>
      <c r="G1781" s="116"/>
      <c r="H1781" s="116">
        <v>40000</v>
      </c>
      <c r="I1781" s="116">
        <v>0</v>
      </c>
      <c r="J1781" s="189">
        <f t="shared" si="27"/>
        <v>0</v>
      </c>
    </row>
    <row r="1782" spans="1:10" ht="28.5" customHeight="1">
      <c r="A1782" s="99"/>
      <c r="B1782" s="3"/>
      <c r="C1782" s="4"/>
      <c r="D1782" s="156"/>
      <c r="E1782" s="100" t="s">
        <v>880</v>
      </c>
      <c r="F1782" s="101"/>
      <c r="G1782" s="101"/>
      <c r="H1782" s="101">
        <v>10000</v>
      </c>
      <c r="I1782" s="101">
        <v>0</v>
      </c>
      <c r="J1782" s="178">
        <f t="shared" si="27"/>
        <v>0</v>
      </c>
    </row>
    <row r="1783" spans="1:10" ht="20.25" customHeight="1">
      <c r="A1783" s="99"/>
      <c r="B1783" s="3"/>
      <c r="C1783" s="4"/>
      <c r="D1783" s="156"/>
      <c r="E1783" s="100" t="s">
        <v>1327</v>
      </c>
      <c r="F1783" s="101"/>
      <c r="G1783" s="101"/>
      <c r="H1783" s="101">
        <v>30000</v>
      </c>
      <c r="I1783" s="101">
        <v>0</v>
      </c>
      <c r="J1783" s="178">
        <f t="shared" si="27"/>
        <v>0</v>
      </c>
    </row>
    <row r="1784" spans="1:10" ht="27" customHeight="1">
      <c r="A1784" s="99"/>
      <c r="B1784" s="3"/>
      <c r="C1784" s="4"/>
      <c r="D1784" s="156"/>
      <c r="E1784" s="100" t="s">
        <v>1328</v>
      </c>
      <c r="F1784" s="101"/>
      <c r="G1784" s="101"/>
      <c r="H1784" s="101">
        <v>30000</v>
      </c>
      <c r="I1784" s="101">
        <v>0</v>
      </c>
      <c r="J1784" s="178">
        <f t="shared" si="27"/>
        <v>0</v>
      </c>
    </row>
    <row r="1785" spans="1:10" ht="34.5" customHeight="1">
      <c r="A1785" s="99"/>
      <c r="B1785" s="3"/>
      <c r="C1785" s="4"/>
      <c r="D1785" s="156"/>
      <c r="E1785" s="100" t="s">
        <v>1329</v>
      </c>
      <c r="F1785" s="101"/>
      <c r="G1785" s="101"/>
      <c r="H1785" s="101">
        <v>20000</v>
      </c>
      <c r="I1785" s="101">
        <v>0</v>
      </c>
      <c r="J1785" s="178">
        <f t="shared" si="27"/>
        <v>0</v>
      </c>
    </row>
    <row r="1786" spans="1:10" ht="28.5" customHeight="1">
      <c r="A1786" s="99"/>
      <c r="B1786" s="3"/>
      <c r="C1786" s="4"/>
      <c r="D1786" s="156"/>
      <c r="E1786" s="100" t="s">
        <v>1330</v>
      </c>
      <c r="F1786" s="101"/>
      <c r="G1786" s="101"/>
      <c r="H1786" s="101">
        <v>20000</v>
      </c>
      <c r="I1786" s="101">
        <v>20000</v>
      </c>
      <c r="J1786" s="178">
        <f t="shared" si="27"/>
        <v>100</v>
      </c>
    </row>
    <row r="1787" spans="1:10" ht="23.25" customHeight="1">
      <c r="A1787" s="99"/>
      <c r="B1787" s="3"/>
      <c r="C1787" s="4"/>
      <c r="D1787" s="156"/>
      <c r="E1787" s="100" t="s">
        <v>1331</v>
      </c>
      <c r="F1787" s="101"/>
      <c r="G1787" s="101"/>
      <c r="H1787" s="101">
        <v>70000</v>
      </c>
      <c r="I1787" s="101">
        <v>0</v>
      </c>
      <c r="J1787" s="178">
        <f t="shared" si="27"/>
        <v>0</v>
      </c>
    </row>
    <row r="1788" spans="1:10" ht="31.5" customHeight="1">
      <c r="A1788" s="99"/>
      <c r="B1788" s="3"/>
      <c r="C1788" s="4"/>
      <c r="D1788" s="156"/>
      <c r="E1788" s="100" t="s">
        <v>1332</v>
      </c>
      <c r="F1788" s="101"/>
      <c r="G1788" s="101"/>
      <c r="H1788" s="101">
        <v>30000</v>
      </c>
      <c r="I1788" s="101">
        <v>30000</v>
      </c>
      <c r="J1788" s="178">
        <f t="shared" si="27"/>
        <v>100</v>
      </c>
    </row>
    <row r="1789" spans="1:10" ht="21.75" customHeight="1">
      <c r="A1789" s="99"/>
      <c r="B1789" s="3"/>
      <c r="C1789" s="4"/>
      <c r="D1789" s="156"/>
      <c r="E1789" s="100" t="s">
        <v>1333</v>
      </c>
      <c r="F1789" s="101"/>
      <c r="G1789" s="101"/>
      <c r="H1789" s="101">
        <v>20000</v>
      </c>
      <c r="I1789" s="101">
        <v>0</v>
      </c>
      <c r="J1789" s="178">
        <f t="shared" si="27"/>
        <v>0</v>
      </c>
    </row>
    <row r="1790" spans="1:10" ht="17.25" customHeight="1">
      <c r="A1790" s="99"/>
      <c r="B1790" s="3"/>
      <c r="C1790" s="4"/>
      <c r="D1790" s="156"/>
      <c r="E1790" s="100" t="s">
        <v>1334</v>
      </c>
      <c r="F1790" s="101"/>
      <c r="G1790" s="101"/>
      <c r="H1790" s="101">
        <v>25000</v>
      </c>
      <c r="I1790" s="101">
        <v>0</v>
      </c>
      <c r="J1790" s="178">
        <f t="shared" si="27"/>
        <v>0</v>
      </c>
    </row>
    <row r="1791" spans="1:10" ht="22.5" customHeight="1">
      <c r="A1791" s="99"/>
      <c r="B1791" s="3"/>
      <c r="C1791" s="4"/>
      <c r="D1791" s="156"/>
      <c r="E1791" s="100" t="s">
        <v>1335</v>
      </c>
      <c r="F1791" s="101"/>
      <c r="G1791" s="101"/>
      <c r="H1791" s="101">
        <v>25000</v>
      </c>
      <c r="I1791" s="101">
        <v>0</v>
      </c>
      <c r="J1791" s="178">
        <f t="shared" si="27"/>
        <v>0</v>
      </c>
    </row>
    <row r="1792" spans="1:10" ht="20.25" customHeight="1">
      <c r="A1792" s="99"/>
      <c r="B1792" s="3"/>
      <c r="C1792" s="4"/>
      <c r="D1792" s="156"/>
      <c r="E1792" s="100" t="s">
        <v>1336</v>
      </c>
      <c r="F1792" s="101"/>
      <c r="G1792" s="101"/>
      <c r="H1792" s="101">
        <v>40000</v>
      </c>
      <c r="I1792" s="101">
        <v>0</v>
      </c>
      <c r="J1792" s="178">
        <f t="shared" si="27"/>
        <v>0</v>
      </c>
    </row>
    <row r="1793" spans="1:10" ht="19.5" customHeight="1">
      <c r="A1793" s="99"/>
      <c r="B1793" s="3"/>
      <c r="C1793" s="4"/>
      <c r="D1793" s="156"/>
      <c r="E1793" s="100" t="s">
        <v>1337</v>
      </c>
      <c r="F1793" s="101"/>
      <c r="G1793" s="101"/>
      <c r="H1793" s="101">
        <v>15000</v>
      </c>
      <c r="I1793" s="101">
        <v>0</v>
      </c>
      <c r="J1793" s="178">
        <f t="shared" si="27"/>
        <v>0</v>
      </c>
    </row>
    <row r="1794" spans="1:10" ht="16.5" customHeight="1">
      <c r="A1794" s="99"/>
      <c r="B1794" s="340"/>
      <c r="C1794" s="290"/>
      <c r="D1794" s="155" t="s">
        <v>317</v>
      </c>
      <c r="E1794" s="100" t="s">
        <v>318</v>
      </c>
      <c r="F1794" s="335" t="s">
        <v>384</v>
      </c>
      <c r="G1794" s="335"/>
      <c r="H1794" s="101">
        <v>2000</v>
      </c>
      <c r="I1794" s="101">
        <v>0</v>
      </c>
      <c r="J1794" s="178">
        <f t="shared" si="27"/>
        <v>0</v>
      </c>
    </row>
    <row r="1795" spans="1:10" ht="16.5" customHeight="1">
      <c r="A1795" s="99"/>
      <c r="B1795" s="340"/>
      <c r="C1795" s="290"/>
      <c r="D1795" s="156"/>
      <c r="E1795" s="100" t="s">
        <v>495</v>
      </c>
      <c r="F1795" s="335" t="s">
        <v>384</v>
      </c>
      <c r="G1795" s="335"/>
      <c r="H1795" s="101">
        <v>2000</v>
      </c>
      <c r="I1795" s="101">
        <v>0</v>
      </c>
      <c r="J1795" s="178">
        <f t="shared" si="27"/>
        <v>0</v>
      </c>
    </row>
    <row r="1796" spans="1:10" ht="16.5" customHeight="1">
      <c r="A1796" s="99"/>
      <c r="B1796" s="340"/>
      <c r="C1796" s="290"/>
      <c r="D1796" s="155" t="s">
        <v>237</v>
      </c>
      <c r="E1796" s="100" t="s">
        <v>229</v>
      </c>
      <c r="F1796" s="335" t="s">
        <v>388</v>
      </c>
      <c r="G1796" s="335"/>
      <c r="H1796" s="101">
        <v>8000</v>
      </c>
      <c r="I1796" s="101">
        <v>0</v>
      </c>
      <c r="J1796" s="178">
        <f t="shared" si="27"/>
        <v>0</v>
      </c>
    </row>
    <row r="1797" spans="1:10" ht="16.5" customHeight="1">
      <c r="A1797" s="99"/>
      <c r="B1797" s="340"/>
      <c r="C1797" s="290"/>
      <c r="D1797" s="156"/>
      <c r="E1797" s="100" t="s">
        <v>495</v>
      </c>
      <c r="F1797" s="335" t="s">
        <v>388</v>
      </c>
      <c r="G1797" s="335"/>
      <c r="H1797" s="101">
        <v>3000</v>
      </c>
      <c r="I1797" s="101">
        <v>0</v>
      </c>
      <c r="J1797" s="178">
        <f t="shared" si="27"/>
        <v>0</v>
      </c>
    </row>
    <row r="1798" spans="1:10" ht="16.5" customHeight="1">
      <c r="A1798" s="99"/>
      <c r="B1798" s="3"/>
      <c r="C1798" s="4"/>
      <c r="D1798" s="156"/>
      <c r="E1798" s="100" t="s">
        <v>1338</v>
      </c>
      <c r="F1798" s="101"/>
      <c r="G1798" s="101"/>
      <c r="H1798" s="101">
        <v>5000</v>
      </c>
      <c r="I1798" s="101">
        <v>0</v>
      </c>
      <c r="J1798" s="178">
        <f t="shared" si="27"/>
        <v>0</v>
      </c>
    </row>
    <row r="1799" spans="1:10" ht="16.5" customHeight="1">
      <c r="A1799" s="99"/>
      <c r="B1799" s="340"/>
      <c r="C1799" s="290"/>
      <c r="D1799" s="155" t="s">
        <v>331</v>
      </c>
      <c r="E1799" s="100" t="s">
        <v>332</v>
      </c>
      <c r="F1799" s="335" t="s">
        <v>157</v>
      </c>
      <c r="G1799" s="335"/>
      <c r="H1799" s="101">
        <v>120763</v>
      </c>
      <c r="I1799" s="101">
        <v>0</v>
      </c>
      <c r="J1799" s="178">
        <f t="shared" si="27"/>
        <v>0</v>
      </c>
    </row>
    <row r="1800" spans="1:10" ht="16.5" customHeight="1">
      <c r="A1800" s="99"/>
      <c r="B1800" s="340"/>
      <c r="C1800" s="290"/>
      <c r="D1800" s="156"/>
      <c r="E1800" s="100" t="s">
        <v>495</v>
      </c>
      <c r="F1800" s="335" t="s">
        <v>241</v>
      </c>
      <c r="G1800" s="335"/>
      <c r="H1800" s="101">
        <v>1000</v>
      </c>
      <c r="I1800" s="101">
        <v>0</v>
      </c>
      <c r="J1800" s="178">
        <f t="shared" si="27"/>
        <v>0</v>
      </c>
    </row>
    <row r="1801" spans="1:10" ht="16.5" customHeight="1">
      <c r="A1801" s="99"/>
      <c r="B1801" s="3"/>
      <c r="C1801" s="4"/>
      <c r="D1801" s="156"/>
      <c r="E1801" s="100" t="s">
        <v>1339</v>
      </c>
      <c r="F1801" s="101"/>
      <c r="G1801" s="101"/>
      <c r="H1801" s="101">
        <v>89763</v>
      </c>
      <c r="I1801" s="101">
        <v>0</v>
      </c>
      <c r="J1801" s="178">
        <f aca="true" t="shared" si="28" ref="J1801:J1864">I1801/H1801%</f>
        <v>0</v>
      </c>
    </row>
    <row r="1802" spans="1:10" ht="33.75" customHeight="1">
      <c r="A1802" s="99"/>
      <c r="B1802" s="340"/>
      <c r="C1802" s="290"/>
      <c r="D1802" s="156"/>
      <c r="E1802" s="100" t="s">
        <v>158</v>
      </c>
      <c r="F1802" s="335" t="s">
        <v>216</v>
      </c>
      <c r="G1802" s="335"/>
      <c r="H1802" s="101">
        <v>30000</v>
      </c>
      <c r="I1802" s="101">
        <v>0</v>
      </c>
      <c r="J1802" s="178">
        <f t="shared" si="28"/>
        <v>0</v>
      </c>
    </row>
    <row r="1803" spans="1:10" ht="16.5" customHeight="1">
      <c r="A1803" s="99"/>
      <c r="B1803" s="340"/>
      <c r="C1803" s="290"/>
      <c r="D1803" s="155" t="s">
        <v>242</v>
      </c>
      <c r="E1803" s="100" t="s">
        <v>243</v>
      </c>
      <c r="F1803" s="335" t="s">
        <v>329</v>
      </c>
      <c r="G1803" s="335"/>
      <c r="H1803" s="101">
        <v>39322</v>
      </c>
      <c r="I1803" s="101">
        <f>I1806</f>
        <v>3321</v>
      </c>
      <c r="J1803" s="178">
        <f t="shared" si="28"/>
        <v>8.4456538324602</v>
      </c>
    </row>
    <row r="1804" spans="1:10" ht="16.5" customHeight="1">
      <c r="A1804" s="183"/>
      <c r="B1804" s="291"/>
      <c r="C1804" s="292"/>
      <c r="D1804" s="50"/>
      <c r="E1804" s="53" t="s">
        <v>495</v>
      </c>
      <c r="F1804" s="293" t="s">
        <v>329</v>
      </c>
      <c r="G1804" s="293"/>
      <c r="H1804" s="110">
        <v>4000</v>
      </c>
      <c r="I1804" s="110">
        <v>0</v>
      </c>
      <c r="J1804" s="191">
        <f t="shared" si="28"/>
        <v>0</v>
      </c>
    </row>
    <row r="1805" spans="1:10" ht="16.5" customHeight="1">
      <c r="A1805" s="185"/>
      <c r="B1805" s="192"/>
      <c r="C1805" s="193"/>
      <c r="D1805" s="158"/>
      <c r="E1805" s="115" t="s">
        <v>1340</v>
      </c>
      <c r="F1805" s="116"/>
      <c r="G1805" s="116"/>
      <c r="H1805" s="116">
        <v>23001</v>
      </c>
      <c r="I1805" s="116">
        <v>0</v>
      </c>
      <c r="J1805" s="189">
        <f t="shared" si="28"/>
        <v>0</v>
      </c>
    </row>
    <row r="1806" spans="1:10" ht="21" customHeight="1">
      <c r="A1806" s="99"/>
      <c r="B1806" s="3"/>
      <c r="C1806" s="4"/>
      <c r="D1806" s="23"/>
      <c r="E1806" s="100" t="s">
        <v>1339</v>
      </c>
      <c r="F1806" s="101"/>
      <c r="G1806" s="101"/>
      <c r="H1806" s="101">
        <v>12321</v>
      </c>
      <c r="I1806" s="101">
        <v>3321</v>
      </c>
      <c r="J1806" s="178">
        <f t="shared" si="28"/>
        <v>26.953981008035065</v>
      </c>
    </row>
    <row r="1807" spans="1:10" ht="32.25" customHeight="1">
      <c r="A1807" s="99"/>
      <c r="B1807" s="3"/>
      <c r="C1807" s="30"/>
      <c r="D1807" s="24">
        <v>4340</v>
      </c>
      <c r="E1807" s="20" t="s">
        <v>1341</v>
      </c>
      <c r="F1807" s="101"/>
      <c r="G1807" s="101"/>
      <c r="H1807" s="101">
        <v>50000</v>
      </c>
      <c r="I1807" s="101">
        <v>0</v>
      </c>
      <c r="J1807" s="178">
        <f t="shared" si="28"/>
        <v>0</v>
      </c>
    </row>
    <row r="1808" spans="1:10" ht="21" customHeight="1">
      <c r="A1808" s="99"/>
      <c r="B1808" s="70"/>
      <c r="C1808" s="30"/>
      <c r="D1808" s="67"/>
      <c r="E1808" s="43" t="s">
        <v>1342</v>
      </c>
      <c r="F1808" s="101"/>
      <c r="G1808" s="101"/>
      <c r="H1808" s="101">
        <v>50000</v>
      </c>
      <c r="I1808" s="101">
        <v>0</v>
      </c>
      <c r="J1808" s="178">
        <f t="shared" si="28"/>
        <v>0</v>
      </c>
    </row>
    <row r="1809" spans="1:10" ht="16.5" customHeight="1">
      <c r="A1809" s="99"/>
      <c r="B1809" s="340"/>
      <c r="C1809" s="290"/>
      <c r="D1809" s="69" t="s">
        <v>352</v>
      </c>
      <c r="E1809" s="58" t="s">
        <v>353</v>
      </c>
      <c r="F1809" s="335" t="s">
        <v>372</v>
      </c>
      <c r="G1809" s="335"/>
      <c r="H1809" s="101">
        <v>382295</v>
      </c>
      <c r="I1809" s="101">
        <v>0</v>
      </c>
      <c r="J1809" s="178">
        <f t="shared" si="28"/>
        <v>0</v>
      </c>
    </row>
    <row r="1810" spans="1:10" ht="18.75" customHeight="1">
      <c r="A1810" s="99"/>
      <c r="B1810" s="336"/>
      <c r="C1810" s="289"/>
      <c r="D1810" s="23"/>
      <c r="E1810" s="100" t="s">
        <v>69</v>
      </c>
      <c r="F1810" s="335" t="s">
        <v>372</v>
      </c>
      <c r="G1810" s="335"/>
      <c r="H1810" s="101">
        <v>382295</v>
      </c>
      <c r="I1810" s="101">
        <v>0</v>
      </c>
      <c r="J1810" s="178">
        <f t="shared" si="28"/>
        <v>0</v>
      </c>
    </row>
    <row r="1811" spans="1:10" ht="15">
      <c r="A1811" s="213"/>
      <c r="B1811" s="71">
        <v>92195</v>
      </c>
      <c r="C1811" s="72"/>
      <c r="D1811" s="73"/>
      <c r="E1811" s="74" t="s">
        <v>235</v>
      </c>
      <c r="F1811" s="205"/>
      <c r="G1811" s="205"/>
      <c r="H1811" s="205">
        <v>1500</v>
      </c>
      <c r="I1811" s="205">
        <f>I1812+I1814+I1816</f>
        <v>970.11</v>
      </c>
      <c r="J1811" s="179">
        <f t="shared" si="28"/>
        <v>64.674</v>
      </c>
    </row>
    <row r="1812" spans="1:10" ht="15">
      <c r="A1812" s="99"/>
      <c r="B1812" s="18"/>
      <c r="C1812" s="19"/>
      <c r="D1812" s="24">
        <v>4170</v>
      </c>
      <c r="E1812" s="20" t="s">
        <v>318</v>
      </c>
      <c r="F1812" s="101"/>
      <c r="G1812" s="101"/>
      <c r="H1812" s="101">
        <v>500</v>
      </c>
      <c r="I1812" s="101">
        <v>0</v>
      </c>
      <c r="J1812" s="178">
        <f t="shared" si="28"/>
        <v>0</v>
      </c>
    </row>
    <row r="1813" spans="1:10" ht="24.75" customHeight="1">
      <c r="A1813" s="99"/>
      <c r="B1813" s="18"/>
      <c r="C1813" s="17"/>
      <c r="D1813" s="27"/>
      <c r="E1813" s="100" t="s">
        <v>1343</v>
      </c>
      <c r="F1813" s="101"/>
      <c r="G1813" s="101"/>
      <c r="H1813" s="101">
        <v>500</v>
      </c>
      <c r="I1813" s="101">
        <v>0</v>
      </c>
      <c r="J1813" s="178">
        <f t="shared" si="28"/>
        <v>0</v>
      </c>
    </row>
    <row r="1814" spans="1:10" ht="15">
      <c r="A1814" s="99"/>
      <c r="B1814" s="18"/>
      <c r="C1814" s="19"/>
      <c r="D1814" s="24">
        <v>4210</v>
      </c>
      <c r="E1814" s="20" t="s">
        <v>229</v>
      </c>
      <c r="F1814" s="101"/>
      <c r="G1814" s="101"/>
      <c r="H1814" s="101">
        <v>689</v>
      </c>
      <c r="I1814" s="101">
        <v>659.84</v>
      </c>
      <c r="J1814" s="178">
        <f t="shared" si="28"/>
        <v>95.76777939042091</v>
      </c>
    </row>
    <row r="1815" spans="1:10" ht="22.5" customHeight="1">
      <c r="A1815" s="99"/>
      <c r="B1815" s="18"/>
      <c r="C1815" s="17"/>
      <c r="D1815" s="27"/>
      <c r="E1815" s="100" t="s">
        <v>1343</v>
      </c>
      <c r="F1815" s="101"/>
      <c r="G1815" s="101"/>
      <c r="H1815" s="101">
        <v>689</v>
      </c>
      <c r="I1815" s="101">
        <v>659.84</v>
      </c>
      <c r="J1815" s="178">
        <f t="shared" si="28"/>
        <v>95.76777939042091</v>
      </c>
    </row>
    <row r="1816" spans="1:10" ht="15">
      <c r="A1816" s="99"/>
      <c r="B1816" s="18"/>
      <c r="C1816" s="19"/>
      <c r="D1816" s="24">
        <v>4300</v>
      </c>
      <c r="E1816" s="20" t="s">
        <v>243</v>
      </c>
      <c r="F1816" s="101"/>
      <c r="G1816" s="101"/>
      <c r="H1816" s="101">
        <v>311</v>
      </c>
      <c r="I1816" s="101">
        <v>310.27</v>
      </c>
      <c r="J1816" s="178">
        <f t="shared" si="28"/>
        <v>99.7652733118971</v>
      </c>
    </row>
    <row r="1817" spans="1:10" ht="23.25" customHeight="1">
      <c r="A1817" s="99"/>
      <c r="B1817" s="16"/>
      <c r="C1817" s="17"/>
      <c r="D1817" s="25"/>
      <c r="E1817" s="100" t="s">
        <v>1343</v>
      </c>
      <c r="F1817" s="101"/>
      <c r="G1817" s="101"/>
      <c r="H1817" s="101">
        <v>311</v>
      </c>
      <c r="I1817" s="101">
        <v>310.27</v>
      </c>
      <c r="J1817" s="178">
        <f t="shared" si="28"/>
        <v>99.7652733118971</v>
      </c>
    </row>
    <row r="1818" spans="1:10" ht="16.5" customHeight="1">
      <c r="A1818" s="144" t="s">
        <v>159</v>
      </c>
      <c r="B1818" s="298"/>
      <c r="C1818" s="299"/>
      <c r="D1818" s="148"/>
      <c r="E1818" s="149" t="s">
        <v>160</v>
      </c>
      <c r="F1818" s="280" t="s">
        <v>161</v>
      </c>
      <c r="G1818" s="280"/>
      <c r="H1818" s="150">
        <f>H1819+H1869+H1900</f>
        <v>520740.81</v>
      </c>
      <c r="I1818" s="150">
        <f>I1819+I1869+I1900</f>
        <v>302211.37</v>
      </c>
      <c r="J1818" s="180">
        <f t="shared" si="28"/>
        <v>58.034892636895506</v>
      </c>
    </row>
    <row r="1819" spans="1:10" ht="16.5" customHeight="1">
      <c r="A1819" s="99"/>
      <c r="B1819" s="294" t="s">
        <v>162</v>
      </c>
      <c r="C1819" s="295"/>
      <c r="D1819" s="152"/>
      <c r="E1819" s="153" t="s">
        <v>163</v>
      </c>
      <c r="F1819" s="296" t="s">
        <v>164</v>
      </c>
      <c r="G1819" s="296"/>
      <c r="H1819" s="154">
        <f>H1820+H1822+H1826+H1828+H1832+H1836+H1839+H1843+H1847+H1850+H1852+H1856+H1858+H1860+H1862+H1865+H1867</f>
        <v>130571.81</v>
      </c>
      <c r="I1819" s="154">
        <f>I1820+I1822+I1826+I1828+I1832+I1836+I1839+I1843+I1847+I1850+I1852+I1856+I1858+I1860+I1862+I1865+I1867</f>
        <v>63632.25</v>
      </c>
      <c r="J1819" s="179">
        <f t="shared" si="28"/>
        <v>48.73352831671706</v>
      </c>
    </row>
    <row r="1820" spans="1:10" ht="16.5" customHeight="1">
      <c r="A1820" s="99"/>
      <c r="B1820" s="342"/>
      <c r="C1820" s="297"/>
      <c r="D1820" s="155" t="s">
        <v>249</v>
      </c>
      <c r="E1820" s="100" t="s">
        <v>250</v>
      </c>
      <c r="F1820" s="335" t="s">
        <v>240</v>
      </c>
      <c r="G1820" s="335"/>
      <c r="H1820" s="101">
        <v>300</v>
      </c>
      <c r="I1820" s="101">
        <v>40</v>
      </c>
      <c r="J1820" s="178">
        <f t="shared" si="28"/>
        <v>13.333333333333334</v>
      </c>
    </row>
    <row r="1821" spans="1:10" ht="16.5" customHeight="1">
      <c r="A1821" s="99"/>
      <c r="B1821" s="340"/>
      <c r="C1821" s="290"/>
      <c r="D1821" s="156"/>
      <c r="E1821" s="100" t="s">
        <v>165</v>
      </c>
      <c r="F1821" s="335" t="s">
        <v>240</v>
      </c>
      <c r="G1821" s="335"/>
      <c r="H1821" s="101">
        <v>300</v>
      </c>
      <c r="I1821" s="101">
        <v>40</v>
      </c>
      <c r="J1821" s="178">
        <f t="shared" si="28"/>
        <v>13.333333333333334</v>
      </c>
    </row>
    <row r="1822" spans="1:10" ht="16.5" customHeight="1">
      <c r="A1822" s="99"/>
      <c r="B1822" s="340"/>
      <c r="C1822" s="290"/>
      <c r="D1822" s="155" t="s">
        <v>253</v>
      </c>
      <c r="E1822" s="100" t="s">
        <v>254</v>
      </c>
      <c r="F1822" s="335" t="s">
        <v>166</v>
      </c>
      <c r="G1822" s="335"/>
      <c r="H1822" s="101">
        <v>33044</v>
      </c>
      <c r="I1822" s="101">
        <f>I1823+I1824</f>
        <v>14861.470000000001</v>
      </c>
      <c r="J1822" s="178">
        <f t="shared" si="28"/>
        <v>44.97479118750757</v>
      </c>
    </row>
    <row r="1823" spans="1:10" ht="16.5" customHeight="1">
      <c r="A1823" s="99"/>
      <c r="B1823" s="340"/>
      <c r="C1823" s="290"/>
      <c r="D1823" s="156"/>
      <c r="E1823" s="100" t="s">
        <v>167</v>
      </c>
      <c r="F1823" s="335" t="s">
        <v>448</v>
      </c>
      <c r="G1823" s="335"/>
      <c r="H1823" s="101">
        <v>12700</v>
      </c>
      <c r="I1823" s="101">
        <v>5261.47</v>
      </c>
      <c r="J1823" s="178">
        <f t="shared" si="28"/>
        <v>41.42889763779528</v>
      </c>
    </row>
    <row r="1824" spans="1:10" ht="16.5" customHeight="1">
      <c r="A1824" s="99"/>
      <c r="B1824" s="340"/>
      <c r="C1824" s="290"/>
      <c r="D1824" s="156"/>
      <c r="E1824" s="100" t="s">
        <v>165</v>
      </c>
      <c r="F1824" s="335" t="s">
        <v>521</v>
      </c>
      <c r="G1824" s="335"/>
      <c r="H1824" s="101">
        <v>13000</v>
      </c>
      <c r="I1824" s="101">
        <v>9600</v>
      </c>
      <c r="J1824" s="178">
        <f t="shared" si="28"/>
        <v>73.84615384615384</v>
      </c>
    </row>
    <row r="1825" spans="1:10" ht="16.5" customHeight="1">
      <c r="A1825" s="99"/>
      <c r="B1825" s="340"/>
      <c r="C1825" s="290"/>
      <c r="D1825" s="156"/>
      <c r="E1825" s="100" t="s">
        <v>168</v>
      </c>
      <c r="F1825" s="335" t="s">
        <v>169</v>
      </c>
      <c r="G1825" s="335"/>
      <c r="H1825" s="101">
        <v>7344</v>
      </c>
      <c r="I1825" s="101">
        <v>0</v>
      </c>
      <c r="J1825" s="178">
        <f t="shared" si="28"/>
        <v>0</v>
      </c>
    </row>
    <row r="1826" spans="1:10" ht="16.5" customHeight="1">
      <c r="A1826" s="99"/>
      <c r="B1826" s="340"/>
      <c r="C1826" s="290"/>
      <c r="D1826" s="155" t="s">
        <v>256</v>
      </c>
      <c r="E1826" s="100" t="s">
        <v>257</v>
      </c>
      <c r="F1826" s="335" t="s">
        <v>170</v>
      </c>
      <c r="G1826" s="335"/>
      <c r="H1826" s="101">
        <v>3203</v>
      </c>
      <c r="I1826" s="101">
        <v>3202.19</v>
      </c>
      <c r="J1826" s="178">
        <f t="shared" si="28"/>
        <v>99.97471120824227</v>
      </c>
    </row>
    <row r="1827" spans="1:10" ht="16.5" customHeight="1">
      <c r="A1827" s="99"/>
      <c r="B1827" s="340"/>
      <c r="C1827" s="290"/>
      <c r="D1827" s="156"/>
      <c r="E1827" s="100" t="s">
        <v>168</v>
      </c>
      <c r="F1827" s="335" t="s">
        <v>170</v>
      </c>
      <c r="G1827" s="335"/>
      <c r="H1827" s="101">
        <v>3203</v>
      </c>
      <c r="I1827" s="101">
        <v>3202.19</v>
      </c>
      <c r="J1827" s="178">
        <f t="shared" si="28"/>
        <v>99.97471120824227</v>
      </c>
    </row>
    <row r="1828" spans="1:10" ht="16.5" customHeight="1">
      <c r="A1828" s="99"/>
      <c r="B1828" s="340"/>
      <c r="C1828" s="290"/>
      <c r="D1828" s="155" t="s">
        <v>259</v>
      </c>
      <c r="E1828" s="100" t="s">
        <v>260</v>
      </c>
      <c r="F1828" s="335" t="s">
        <v>171</v>
      </c>
      <c r="G1828" s="335"/>
      <c r="H1828" s="101">
        <v>5394</v>
      </c>
      <c r="I1828" s="101">
        <f>I1829+I1830</f>
        <v>3260.71</v>
      </c>
      <c r="J1828" s="178">
        <f t="shared" si="28"/>
        <v>60.45068594734891</v>
      </c>
    </row>
    <row r="1829" spans="1:10" ht="16.5" customHeight="1">
      <c r="A1829" s="99"/>
      <c r="B1829" s="340"/>
      <c r="C1829" s="290"/>
      <c r="D1829" s="156"/>
      <c r="E1829" s="100" t="s">
        <v>167</v>
      </c>
      <c r="F1829" s="335" t="s">
        <v>384</v>
      </c>
      <c r="G1829" s="335"/>
      <c r="H1829" s="101">
        <v>2000</v>
      </c>
      <c r="I1829" s="101">
        <v>1707.34</v>
      </c>
      <c r="J1829" s="178">
        <f t="shared" si="28"/>
        <v>85.36699999999999</v>
      </c>
    </row>
    <row r="1830" spans="1:10" ht="16.5" customHeight="1">
      <c r="A1830" s="99"/>
      <c r="B1830" s="340"/>
      <c r="C1830" s="290"/>
      <c r="D1830" s="156"/>
      <c r="E1830" s="100" t="s">
        <v>165</v>
      </c>
      <c r="F1830" s="335" t="s">
        <v>384</v>
      </c>
      <c r="G1830" s="335"/>
      <c r="H1830" s="101">
        <v>2000</v>
      </c>
      <c r="I1830" s="101">
        <v>1553.37</v>
      </c>
      <c r="J1830" s="178">
        <f t="shared" si="28"/>
        <v>77.6685</v>
      </c>
    </row>
    <row r="1831" spans="1:10" ht="16.5" customHeight="1">
      <c r="A1831" s="99"/>
      <c r="B1831" s="340"/>
      <c r="C1831" s="290"/>
      <c r="D1831" s="156"/>
      <c r="E1831" s="100" t="s">
        <v>168</v>
      </c>
      <c r="F1831" s="335" t="s">
        <v>172</v>
      </c>
      <c r="G1831" s="335"/>
      <c r="H1831" s="101">
        <v>1394</v>
      </c>
      <c r="I1831" s="101">
        <v>0</v>
      </c>
      <c r="J1831" s="178">
        <f t="shared" si="28"/>
        <v>0</v>
      </c>
    </row>
    <row r="1832" spans="1:10" ht="16.5" customHeight="1">
      <c r="A1832" s="183"/>
      <c r="B1832" s="291"/>
      <c r="C1832" s="292"/>
      <c r="D1832" s="190" t="s">
        <v>262</v>
      </c>
      <c r="E1832" s="53" t="s">
        <v>263</v>
      </c>
      <c r="F1832" s="293" t="s">
        <v>173</v>
      </c>
      <c r="G1832" s="293"/>
      <c r="H1832" s="110">
        <v>1225</v>
      </c>
      <c r="I1832" s="110">
        <f>I1833+I1834</f>
        <v>416.86</v>
      </c>
      <c r="J1832" s="191">
        <f t="shared" si="28"/>
        <v>34.02938775510204</v>
      </c>
    </row>
    <row r="1833" spans="1:10" ht="16.5" customHeight="1">
      <c r="A1833" s="185"/>
      <c r="B1833" s="326"/>
      <c r="C1833" s="287"/>
      <c r="D1833" s="158"/>
      <c r="E1833" s="115" t="s">
        <v>167</v>
      </c>
      <c r="F1833" s="348" t="s">
        <v>672</v>
      </c>
      <c r="G1833" s="348"/>
      <c r="H1833" s="116">
        <v>400</v>
      </c>
      <c r="I1833" s="116">
        <v>181.66</v>
      </c>
      <c r="J1833" s="189">
        <f t="shared" si="28"/>
        <v>45.415</v>
      </c>
    </row>
    <row r="1834" spans="1:10" ht="16.5" customHeight="1">
      <c r="A1834" s="99"/>
      <c r="B1834" s="340"/>
      <c r="C1834" s="290"/>
      <c r="D1834" s="156"/>
      <c r="E1834" s="100" t="s">
        <v>165</v>
      </c>
      <c r="F1834" s="335" t="s">
        <v>1307</v>
      </c>
      <c r="G1834" s="335"/>
      <c r="H1834" s="101">
        <v>600</v>
      </c>
      <c r="I1834" s="101">
        <v>235.2</v>
      </c>
      <c r="J1834" s="178">
        <f t="shared" si="28"/>
        <v>39.199999999999996</v>
      </c>
    </row>
    <row r="1835" spans="1:10" ht="16.5" customHeight="1">
      <c r="A1835" s="99"/>
      <c r="B1835" s="340"/>
      <c r="C1835" s="290"/>
      <c r="D1835" s="156"/>
      <c r="E1835" s="100" t="s">
        <v>168</v>
      </c>
      <c r="F1835" s="335" t="s">
        <v>1406</v>
      </c>
      <c r="G1835" s="335"/>
      <c r="H1835" s="101">
        <v>225</v>
      </c>
      <c r="I1835" s="101">
        <v>0</v>
      </c>
      <c r="J1835" s="178">
        <f t="shared" si="28"/>
        <v>0</v>
      </c>
    </row>
    <row r="1836" spans="1:10" ht="19.5" customHeight="1">
      <c r="A1836" s="99"/>
      <c r="B1836" s="340"/>
      <c r="C1836" s="290"/>
      <c r="D1836" s="155" t="s">
        <v>539</v>
      </c>
      <c r="E1836" s="100" t="s">
        <v>540</v>
      </c>
      <c r="F1836" s="335" t="s">
        <v>174</v>
      </c>
      <c r="G1836" s="335"/>
      <c r="H1836" s="101">
        <v>1320</v>
      </c>
      <c r="I1836" s="101">
        <f>I1837+I1838</f>
        <v>34</v>
      </c>
      <c r="J1836" s="178">
        <f t="shared" si="28"/>
        <v>2.5757575757575757</v>
      </c>
    </row>
    <row r="1837" spans="1:10" ht="16.5" customHeight="1">
      <c r="A1837" s="99"/>
      <c r="B1837" s="340"/>
      <c r="C1837" s="290"/>
      <c r="D1837" s="156"/>
      <c r="E1837" s="100" t="s">
        <v>165</v>
      </c>
      <c r="F1837" s="335" t="s">
        <v>241</v>
      </c>
      <c r="G1837" s="335"/>
      <c r="H1837" s="101">
        <v>1000</v>
      </c>
      <c r="I1837" s="101">
        <v>21</v>
      </c>
      <c r="J1837" s="178">
        <f t="shared" si="28"/>
        <v>2.1</v>
      </c>
    </row>
    <row r="1838" spans="1:10" ht="16.5" customHeight="1">
      <c r="A1838" s="99"/>
      <c r="B1838" s="340"/>
      <c r="C1838" s="290"/>
      <c r="D1838" s="156"/>
      <c r="E1838" s="100" t="s">
        <v>168</v>
      </c>
      <c r="F1838" s="335" t="s">
        <v>675</v>
      </c>
      <c r="G1838" s="335"/>
      <c r="H1838" s="101">
        <v>320</v>
      </c>
      <c r="I1838" s="101">
        <v>13</v>
      </c>
      <c r="J1838" s="178">
        <f t="shared" si="28"/>
        <v>4.0625</v>
      </c>
    </row>
    <row r="1839" spans="1:10" ht="16.5" customHeight="1">
      <c r="A1839" s="99"/>
      <c r="B1839" s="340"/>
      <c r="C1839" s="290"/>
      <c r="D1839" s="155" t="s">
        <v>317</v>
      </c>
      <c r="E1839" s="100" t="s">
        <v>318</v>
      </c>
      <c r="F1839" s="335" t="s">
        <v>175</v>
      </c>
      <c r="G1839" s="335"/>
      <c r="H1839" s="101">
        <v>16650</v>
      </c>
      <c r="I1839" s="101">
        <f>I1840+I1841+I1842</f>
        <v>7148.96</v>
      </c>
      <c r="J1839" s="178">
        <f t="shared" si="28"/>
        <v>42.9366966966967</v>
      </c>
    </row>
    <row r="1840" spans="1:10" ht="16.5" customHeight="1">
      <c r="A1840" s="99"/>
      <c r="B1840" s="340"/>
      <c r="C1840" s="290"/>
      <c r="D1840" s="156"/>
      <c r="E1840" s="100" t="s">
        <v>409</v>
      </c>
      <c r="F1840" s="335" t="s">
        <v>489</v>
      </c>
      <c r="G1840" s="335"/>
      <c r="H1840" s="101">
        <v>8550</v>
      </c>
      <c r="I1840" s="101">
        <v>5462.7</v>
      </c>
      <c r="J1840" s="178">
        <f t="shared" si="28"/>
        <v>63.89122807017544</v>
      </c>
    </row>
    <row r="1841" spans="1:10" ht="16.5" customHeight="1">
      <c r="A1841" s="99"/>
      <c r="B1841" s="340"/>
      <c r="C1841" s="290"/>
      <c r="D1841" s="156"/>
      <c r="E1841" s="100" t="s">
        <v>410</v>
      </c>
      <c r="F1841" s="335" t="s">
        <v>552</v>
      </c>
      <c r="G1841" s="335"/>
      <c r="H1841" s="101">
        <v>6100</v>
      </c>
      <c r="I1841" s="101">
        <v>806.26</v>
      </c>
      <c r="J1841" s="178">
        <f t="shared" si="28"/>
        <v>13.217377049180328</v>
      </c>
    </row>
    <row r="1842" spans="1:10" ht="30" customHeight="1">
      <c r="A1842" s="99"/>
      <c r="B1842" s="340"/>
      <c r="C1842" s="290"/>
      <c r="D1842" s="156"/>
      <c r="E1842" s="100" t="s">
        <v>176</v>
      </c>
      <c r="F1842" s="335" t="s">
        <v>384</v>
      </c>
      <c r="G1842" s="335"/>
      <c r="H1842" s="101">
        <v>2000</v>
      </c>
      <c r="I1842" s="101">
        <v>880</v>
      </c>
      <c r="J1842" s="178">
        <f t="shared" si="28"/>
        <v>44</v>
      </c>
    </row>
    <row r="1843" spans="1:10" ht="16.5" customHeight="1">
      <c r="A1843" s="99"/>
      <c r="B1843" s="340"/>
      <c r="C1843" s="290"/>
      <c r="D1843" s="155" t="s">
        <v>237</v>
      </c>
      <c r="E1843" s="100" t="s">
        <v>229</v>
      </c>
      <c r="F1843" s="335" t="s">
        <v>177</v>
      </c>
      <c r="G1843" s="335"/>
      <c r="H1843" s="101">
        <v>24300</v>
      </c>
      <c r="I1843" s="101">
        <f>I1844+I1845+I1846</f>
        <v>5191.64</v>
      </c>
      <c r="J1843" s="178">
        <f t="shared" si="28"/>
        <v>21.364773662551443</v>
      </c>
    </row>
    <row r="1844" spans="1:10" ht="16.5" customHeight="1">
      <c r="A1844" s="99"/>
      <c r="B1844" s="340"/>
      <c r="C1844" s="290"/>
      <c r="D1844" s="156"/>
      <c r="E1844" s="100" t="s">
        <v>411</v>
      </c>
      <c r="F1844" s="335" t="s">
        <v>342</v>
      </c>
      <c r="G1844" s="335"/>
      <c r="H1844" s="101">
        <v>5000</v>
      </c>
      <c r="I1844" s="101">
        <v>424.06</v>
      </c>
      <c r="J1844" s="178">
        <f t="shared" si="28"/>
        <v>8.4812</v>
      </c>
    </row>
    <row r="1845" spans="1:10" ht="16.5" customHeight="1">
      <c r="A1845" s="99"/>
      <c r="B1845" s="340"/>
      <c r="C1845" s="290"/>
      <c r="D1845" s="156"/>
      <c r="E1845" s="100" t="s">
        <v>412</v>
      </c>
      <c r="F1845" s="335" t="s">
        <v>763</v>
      </c>
      <c r="G1845" s="335"/>
      <c r="H1845" s="101">
        <v>12000</v>
      </c>
      <c r="I1845" s="101">
        <v>4137.58</v>
      </c>
      <c r="J1845" s="178">
        <f t="shared" si="28"/>
        <v>34.47983333333333</v>
      </c>
    </row>
    <row r="1846" spans="1:10" ht="30" customHeight="1">
      <c r="A1846" s="99"/>
      <c r="B1846" s="340"/>
      <c r="C1846" s="290"/>
      <c r="D1846" s="156"/>
      <c r="E1846" s="100" t="s">
        <v>176</v>
      </c>
      <c r="F1846" s="335" t="s">
        <v>178</v>
      </c>
      <c r="G1846" s="335"/>
      <c r="H1846" s="101">
        <v>7300</v>
      </c>
      <c r="I1846" s="101">
        <v>630</v>
      </c>
      <c r="J1846" s="178">
        <f t="shared" si="28"/>
        <v>8.63013698630137</v>
      </c>
    </row>
    <row r="1847" spans="1:10" ht="16.5" customHeight="1">
      <c r="A1847" s="99"/>
      <c r="B1847" s="340"/>
      <c r="C1847" s="290"/>
      <c r="D1847" s="155" t="s">
        <v>449</v>
      </c>
      <c r="E1847" s="100" t="s">
        <v>450</v>
      </c>
      <c r="F1847" s="335" t="s">
        <v>365</v>
      </c>
      <c r="G1847" s="335"/>
      <c r="H1847" s="101">
        <v>6000</v>
      </c>
      <c r="I1847" s="101">
        <f>I1848+I1849</f>
        <v>92.09</v>
      </c>
      <c r="J1847" s="178">
        <f t="shared" si="28"/>
        <v>1.5348333333333335</v>
      </c>
    </row>
    <row r="1848" spans="1:10" ht="16.5" customHeight="1">
      <c r="A1848" s="99"/>
      <c r="B1848" s="340"/>
      <c r="C1848" s="290"/>
      <c r="D1848" s="156"/>
      <c r="E1848" s="100" t="s">
        <v>167</v>
      </c>
      <c r="F1848" s="335" t="s">
        <v>342</v>
      </c>
      <c r="G1848" s="335"/>
      <c r="H1848" s="101">
        <v>5000</v>
      </c>
      <c r="I1848" s="101">
        <v>79.25</v>
      </c>
      <c r="J1848" s="178">
        <f t="shared" si="28"/>
        <v>1.585</v>
      </c>
    </row>
    <row r="1849" spans="1:10" ht="16.5" customHeight="1">
      <c r="A1849" s="99"/>
      <c r="B1849" s="340"/>
      <c r="C1849" s="290"/>
      <c r="D1849" s="156"/>
      <c r="E1849" s="100" t="s">
        <v>165</v>
      </c>
      <c r="F1849" s="335" t="s">
        <v>241</v>
      </c>
      <c r="G1849" s="335"/>
      <c r="H1849" s="101">
        <v>1000</v>
      </c>
      <c r="I1849" s="101">
        <v>12.84</v>
      </c>
      <c r="J1849" s="178">
        <f t="shared" si="28"/>
        <v>1.284</v>
      </c>
    </row>
    <row r="1850" spans="1:10" ht="16.5" customHeight="1">
      <c r="A1850" s="99"/>
      <c r="B1850" s="340"/>
      <c r="C1850" s="290"/>
      <c r="D1850" s="155" t="s">
        <v>267</v>
      </c>
      <c r="E1850" s="100" t="s">
        <v>268</v>
      </c>
      <c r="F1850" s="335" t="s">
        <v>49</v>
      </c>
      <c r="G1850" s="335"/>
      <c r="H1850" s="101">
        <v>40</v>
      </c>
      <c r="I1850" s="101">
        <v>40</v>
      </c>
      <c r="J1850" s="178">
        <f t="shared" si="28"/>
        <v>100</v>
      </c>
    </row>
    <row r="1851" spans="1:10" ht="16.5" customHeight="1">
      <c r="A1851" s="99"/>
      <c r="B1851" s="340"/>
      <c r="C1851" s="290"/>
      <c r="D1851" s="156"/>
      <c r="E1851" s="100" t="s">
        <v>168</v>
      </c>
      <c r="F1851" s="335" t="s">
        <v>49</v>
      </c>
      <c r="G1851" s="335"/>
      <c r="H1851" s="101">
        <v>40</v>
      </c>
      <c r="I1851" s="101">
        <v>40</v>
      </c>
      <c r="J1851" s="178">
        <f t="shared" si="28"/>
        <v>100</v>
      </c>
    </row>
    <row r="1852" spans="1:10" ht="16.5" customHeight="1">
      <c r="A1852" s="99"/>
      <c r="B1852" s="340"/>
      <c r="C1852" s="290"/>
      <c r="D1852" s="155" t="s">
        <v>242</v>
      </c>
      <c r="E1852" s="100" t="s">
        <v>243</v>
      </c>
      <c r="F1852" s="335" t="s">
        <v>221</v>
      </c>
      <c r="G1852" s="335"/>
      <c r="H1852" s="101">
        <v>8776</v>
      </c>
      <c r="I1852" s="101">
        <f>I1853+I1854+I1855</f>
        <v>3773.4100000000003</v>
      </c>
      <c r="J1852" s="178">
        <f t="shared" si="28"/>
        <v>42.99692342752963</v>
      </c>
    </row>
    <row r="1853" spans="1:10" ht="16.5" customHeight="1">
      <c r="A1853" s="99"/>
      <c r="B1853" s="340"/>
      <c r="C1853" s="290"/>
      <c r="D1853" s="156"/>
      <c r="E1853" s="100" t="s">
        <v>413</v>
      </c>
      <c r="F1853" s="335" t="s">
        <v>342</v>
      </c>
      <c r="G1853" s="335"/>
      <c r="H1853" s="101">
        <v>4776</v>
      </c>
      <c r="I1853" s="101">
        <v>1781.93</v>
      </c>
      <c r="J1853" s="178">
        <f t="shared" si="28"/>
        <v>37.310092127303186</v>
      </c>
    </row>
    <row r="1854" spans="1:10" ht="31.5" customHeight="1">
      <c r="A1854" s="99"/>
      <c r="B1854" s="340"/>
      <c r="C1854" s="290"/>
      <c r="D1854" s="156"/>
      <c r="E1854" s="100" t="s">
        <v>414</v>
      </c>
      <c r="F1854" s="335" t="s">
        <v>241</v>
      </c>
      <c r="G1854" s="335"/>
      <c r="H1854" s="101">
        <v>3000</v>
      </c>
      <c r="I1854" s="101">
        <v>1096.04</v>
      </c>
      <c r="J1854" s="178">
        <f t="shared" si="28"/>
        <v>36.534666666666666</v>
      </c>
    </row>
    <row r="1855" spans="1:10" ht="45" customHeight="1">
      <c r="A1855" s="99"/>
      <c r="B1855" s="340"/>
      <c r="C1855" s="290"/>
      <c r="D1855" s="156"/>
      <c r="E1855" s="100" t="s">
        <v>176</v>
      </c>
      <c r="F1855" s="335" t="s">
        <v>241</v>
      </c>
      <c r="G1855" s="335"/>
      <c r="H1855" s="101">
        <v>1000</v>
      </c>
      <c r="I1855" s="101">
        <v>895.44</v>
      </c>
      <c r="J1855" s="178">
        <f t="shared" si="28"/>
        <v>89.54400000000001</v>
      </c>
    </row>
    <row r="1856" spans="1:10" ht="34.5" customHeight="1">
      <c r="A1856" s="99"/>
      <c r="B1856" s="340"/>
      <c r="C1856" s="290"/>
      <c r="D1856" s="155" t="s">
        <v>553</v>
      </c>
      <c r="E1856" s="100" t="s">
        <v>554</v>
      </c>
      <c r="F1856" s="335" t="s">
        <v>1307</v>
      </c>
      <c r="G1856" s="335"/>
      <c r="H1856" s="101">
        <v>600</v>
      </c>
      <c r="I1856" s="101">
        <v>446.55</v>
      </c>
      <c r="J1856" s="178">
        <f t="shared" si="28"/>
        <v>74.425</v>
      </c>
    </row>
    <row r="1857" spans="1:10" ht="16.5" customHeight="1">
      <c r="A1857" s="183"/>
      <c r="B1857" s="291"/>
      <c r="C1857" s="292"/>
      <c r="D1857" s="50"/>
      <c r="E1857" s="53" t="s">
        <v>167</v>
      </c>
      <c r="F1857" s="293" t="s">
        <v>1307</v>
      </c>
      <c r="G1857" s="293"/>
      <c r="H1857" s="110">
        <v>600</v>
      </c>
      <c r="I1857" s="110">
        <v>446.55</v>
      </c>
      <c r="J1857" s="191">
        <f t="shared" si="28"/>
        <v>74.425</v>
      </c>
    </row>
    <row r="1858" spans="1:10" ht="33.75" customHeight="1">
      <c r="A1858" s="185"/>
      <c r="B1858" s="326"/>
      <c r="C1858" s="287"/>
      <c r="D1858" s="166" t="s">
        <v>522</v>
      </c>
      <c r="E1858" s="115" t="s">
        <v>523</v>
      </c>
      <c r="F1858" s="348" t="s">
        <v>241</v>
      </c>
      <c r="G1858" s="348"/>
      <c r="H1858" s="116">
        <v>83</v>
      </c>
      <c r="I1858" s="116">
        <v>0</v>
      </c>
      <c r="J1858" s="189">
        <f t="shared" si="28"/>
        <v>0</v>
      </c>
    </row>
    <row r="1859" spans="1:10" ht="16.5" customHeight="1">
      <c r="A1859" s="99"/>
      <c r="B1859" s="340"/>
      <c r="C1859" s="290"/>
      <c r="D1859" s="156"/>
      <c r="E1859" s="100" t="s">
        <v>165</v>
      </c>
      <c r="F1859" s="335" t="s">
        <v>241</v>
      </c>
      <c r="G1859" s="335"/>
      <c r="H1859" s="101">
        <v>83</v>
      </c>
      <c r="I1859" s="101">
        <v>0</v>
      </c>
      <c r="J1859" s="178">
        <f t="shared" si="28"/>
        <v>0</v>
      </c>
    </row>
    <row r="1860" spans="1:10" ht="30">
      <c r="A1860" s="99"/>
      <c r="B1860" s="340"/>
      <c r="C1860" s="290"/>
      <c r="D1860" s="155" t="s">
        <v>457</v>
      </c>
      <c r="E1860" s="100" t="s">
        <v>458</v>
      </c>
      <c r="F1860" s="335" t="s">
        <v>524</v>
      </c>
      <c r="G1860" s="335"/>
      <c r="H1860" s="101">
        <v>700</v>
      </c>
      <c r="I1860" s="101">
        <v>0</v>
      </c>
      <c r="J1860" s="178">
        <f t="shared" si="28"/>
        <v>0</v>
      </c>
    </row>
    <row r="1861" spans="1:10" ht="30" customHeight="1">
      <c r="A1861" s="99"/>
      <c r="B1861" s="340"/>
      <c r="C1861" s="290"/>
      <c r="D1861" s="156"/>
      <c r="E1861" s="100" t="s">
        <v>176</v>
      </c>
      <c r="F1861" s="335" t="s">
        <v>524</v>
      </c>
      <c r="G1861" s="335"/>
      <c r="H1861" s="101">
        <v>700</v>
      </c>
      <c r="I1861" s="101">
        <v>0</v>
      </c>
      <c r="J1861" s="178">
        <f t="shared" si="28"/>
        <v>0</v>
      </c>
    </row>
    <row r="1862" spans="1:10" ht="16.5" customHeight="1">
      <c r="A1862" s="99"/>
      <c r="B1862" s="340"/>
      <c r="C1862" s="290"/>
      <c r="D1862" s="155" t="s">
        <v>217</v>
      </c>
      <c r="E1862" s="100" t="s">
        <v>218</v>
      </c>
      <c r="F1862" s="335" t="s">
        <v>221</v>
      </c>
      <c r="G1862" s="335"/>
      <c r="H1862" s="101">
        <v>7224</v>
      </c>
      <c r="I1862" s="101">
        <f>I1863+I1864</f>
        <v>3501</v>
      </c>
      <c r="J1862" s="178">
        <f t="shared" si="28"/>
        <v>48.46345514950166</v>
      </c>
    </row>
    <row r="1863" spans="1:10" ht="16.5" customHeight="1">
      <c r="A1863" s="99"/>
      <c r="B1863" s="340"/>
      <c r="C1863" s="290"/>
      <c r="D1863" s="156"/>
      <c r="E1863" s="100" t="s">
        <v>167</v>
      </c>
      <c r="F1863" s="335" t="s">
        <v>388</v>
      </c>
      <c r="G1863" s="335"/>
      <c r="H1863" s="101">
        <v>3224</v>
      </c>
      <c r="I1863" s="101">
        <v>3207</v>
      </c>
      <c r="J1863" s="178">
        <f t="shared" si="28"/>
        <v>99.47270471464019</v>
      </c>
    </row>
    <row r="1864" spans="1:10" ht="48" customHeight="1">
      <c r="A1864" s="99"/>
      <c r="B1864" s="340"/>
      <c r="C1864" s="290"/>
      <c r="D1864" s="156"/>
      <c r="E1864" s="100" t="s">
        <v>176</v>
      </c>
      <c r="F1864" s="335" t="s">
        <v>329</v>
      </c>
      <c r="G1864" s="335"/>
      <c r="H1864" s="101">
        <v>4000</v>
      </c>
      <c r="I1864" s="101">
        <v>294</v>
      </c>
      <c r="J1864" s="178">
        <f t="shared" si="28"/>
        <v>7.35</v>
      </c>
    </row>
    <row r="1865" spans="1:10" ht="16.5" customHeight="1">
      <c r="A1865" s="99"/>
      <c r="B1865" s="340"/>
      <c r="C1865" s="290"/>
      <c r="D1865" s="155" t="s">
        <v>272</v>
      </c>
      <c r="E1865" s="100" t="s">
        <v>273</v>
      </c>
      <c r="F1865" s="335" t="s">
        <v>1590</v>
      </c>
      <c r="G1865" s="335"/>
      <c r="H1865" s="101">
        <v>350</v>
      </c>
      <c r="I1865" s="101">
        <v>262.5</v>
      </c>
      <c r="J1865" s="178">
        <f aca="true" t="shared" si="29" ref="J1865:J1913">I1865/H1865%</f>
        <v>75</v>
      </c>
    </row>
    <row r="1866" spans="1:10" ht="16.5" customHeight="1">
      <c r="A1866" s="99"/>
      <c r="B1866" s="340"/>
      <c r="C1866" s="290"/>
      <c r="D1866" s="156"/>
      <c r="E1866" s="100" t="s">
        <v>168</v>
      </c>
      <c r="F1866" s="335" t="s">
        <v>1590</v>
      </c>
      <c r="G1866" s="335"/>
      <c r="H1866" s="101">
        <v>350</v>
      </c>
      <c r="I1866" s="101">
        <v>262.5</v>
      </c>
      <c r="J1866" s="178">
        <f t="shared" si="29"/>
        <v>75</v>
      </c>
    </row>
    <row r="1867" spans="1:10" ht="16.5" customHeight="1">
      <c r="A1867" s="99"/>
      <c r="B1867" s="340"/>
      <c r="C1867" s="290"/>
      <c r="D1867" s="155" t="s">
        <v>352</v>
      </c>
      <c r="E1867" s="100" t="s">
        <v>353</v>
      </c>
      <c r="F1867" s="335" t="s">
        <v>470</v>
      </c>
      <c r="G1867" s="335"/>
      <c r="H1867" s="101">
        <v>21362.81</v>
      </c>
      <c r="I1867" s="101">
        <v>21360.87</v>
      </c>
      <c r="J1867" s="178">
        <f t="shared" si="29"/>
        <v>99.99091879766752</v>
      </c>
    </row>
    <row r="1868" spans="1:10" ht="30">
      <c r="A1868" s="99"/>
      <c r="B1868" s="288"/>
      <c r="C1868" s="289"/>
      <c r="D1868" s="156"/>
      <c r="E1868" s="100" t="s">
        <v>179</v>
      </c>
      <c r="F1868" s="335" t="s">
        <v>470</v>
      </c>
      <c r="G1868" s="335"/>
      <c r="H1868" s="101">
        <v>21362.81</v>
      </c>
      <c r="I1868" s="101">
        <v>21360.87</v>
      </c>
      <c r="J1868" s="178">
        <f t="shared" si="29"/>
        <v>99.99091879766752</v>
      </c>
    </row>
    <row r="1869" spans="1:10" ht="16.5" customHeight="1">
      <c r="A1869" s="99"/>
      <c r="B1869" s="294" t="s">
        <v>180</v>
      </c>
      <c r="C1869" s="295"/>
      <c r="D1869" s="152"/>
      <c r="E1869" s="153" t="s">
        <v>181</v>
      </c>
      <c r="F1869" s="296" t="s">
        <v>182</v>
      </c>
      <c r="G1869" s="296"/>
      <c r="H1869" s="154">
        <f>H1870+H1882+H1884+H1886+H1890+H1896+H1898</f>
        <v>320669</v>
      </c>
      <c r="I1869" s="154">
        <f>I1870+I1882+I1884+I1886+I1890+I1896+I1898</f>
        <v>175395.12</v>
      </c>
      <c r="J1869" s="179">
        <f t="shared" si="29"/>
        <v>54.69662486863401</v>
      </c>
    </row>
    <row r="1870" spans="1:10" ht="33.75" customHeight="1">
      <c r="A1870" s="99"/>
      <c r="B1870" s="342"/>
      <c r="C1870" s="297"/>
      <c r="D1870" s="155" t="s">
        <v>382</v>
      </c>
      <c r="E1870" s="100" t="s">
        <v>383</v>
      </c>
      <c r="F1870" s="335" t="s">
        <v>183</v>
      </c>
      <c r="G1870" s="335"/>
      <c r="H1870" s="101">
        <v>265000</v>
      </c>
      <c r="I1870" s="101">
        <v>169000</v>
      </c>
      <c r="J1870" s="178">
        <f t="shared" si="29"/>
        <v>63.77358490566038</v>
      </c>
    </row>
    <row r="1871" spans="1:10" ht="31.5" customHeight="1">
      <c r="A1871" s="99"/>
      <c r="B1871" s="340"/>
      <c r="C1871" s="290"/>
      <c r="D1871" s="156"/>
      <c r="E1871" s="100" t="s">
        <v>184</v>
      </c>
      <c r="F1871" s="335" t="s">
        <v>183</v>
      </c>
      <c r="G1871" s="335"/>
      <c r="H1871" s="101">
        <v>1000</v>
      </c>
      <c r="I1871" s="101">
        <v>0</v>
      </c>
      <c r="J1871" s="178">
        <f t="shared" si="29"/>
        <v>0</v>
      </c>
    </row>
    <row r="1872" spans="1:10" ht="15">
      <c r="A1872" s="99"/>
      <c r="B1872" s="3"/>
      <c r="C1872" s="4"/>
      <c r="D1872" s="156"/>
      <c r="E1872" s="100" t="s">
        <v>1344</v>
      </c>
      <c r="F1872" s="101"/>
      <c r="G1872" s="101"/>
      <c r="H1872" s="101">
        <v>60000</v>
      </c>
      <c r="I1872" s="101">
        <v>40000</v>
      </c>
      <c r="J1872" s="178">
        <f t="shared" si="29"/>
        <v>66.66666666666667</v>
      </c>
    </row>
    <row r="1873" spans="1:10" ht="18" customHeight="1">
      <c r="A1873" s="99"/>
      <c r="B1873" s="3"/>
      <c r="C1873" s="4"/>
      <c r="D1873" s="156"/>
      <c r="E1873" s="100" t="s">
        <v>1345</v>
      </c>
      <c r="F1873" s="101"/>
      <c r="G1873" s="101"/>
      <c r="H1873" s="101">
        <v>8000</v>
      </c>
      <c r="I1873" s="101">
        <v>6000</v>
      </c>
      <c r="J1873" s="178">
        <f t="shared" si="29"/>
        <v>75</v>
      </c>
    </row>
    <row r="1874" spans="1:10" ht="15">
      <c r="A1874" s="99"/>
      <c r="B1874" s="3"/>
      <c r="C1874" s="4"/>
      <c r="D1874" s="156"/>
      <c r="E1874" s="100" t="s">
        <v>1346</v>
      </c>
      <c r="F1874" s="101"/>
      <c r="G1874" s="101"/>
      <c r="H1874" s="101">
        <v>67000</v>
      </c>
      <c r="I1874" s="101">
        <v>53000</v>
      </c>
      <c r="J1874" s="178">
        <f t="shared" si="29"/>
        <v>79.1044776119403</v>
      </c>
    </row>
    <row r="1875" spans="1:10" ht="15">
      <c r="A1875" s="99"/>
      <c r="B1875" s="3"/>
      <c r="C1875" s="4"/>
      <c r="D1875" s="156"/>
      <c r="E1875" s="100" t="s">
        <v>1467</v>
      </c>
      <c r="F1875" s="101"/>
      <c r="G1875" s="101"/>
      <c r="H1875" s="101">
        <v>28000</v>
      </c>
      <c r="I1875" s="101">
        <v>15500</v>
      </c>
      <c r="J1875" s="178">
        <f t="shared" si="29"/>
        <v>55.357142857142854</v>
      </c>
    </row>
    <row r="1876" spans="1:10" ht="15">
      <c r="A1876" s="99"/>
      <c r="B1876" s="3"/>
      <c r="C1876" s="4"/>
      <c r="D1876" s="156"/>
      <c r="E1876" s="100" t="s">
        <v>1347</v>
      </c>
      <c r="F1876" s="101"/>
      <c r="G1876" s="101"/>
      <c r="H1876" s="101">
        <v>12000</v>
      </c>
      <c r="I1876" s="101">
        <v>6000</v>
      </c>
      <c r="J1876" s="178">
        <f t="shared" si="29"/>
        <v>50</v>
      </c>
    </row>
    <row r="1877" spans="1:10" ht="15">
      <c r="A1877" s="99"/>
      <c r="B1877" s="3"/>
      <c r="C1877" s="4"/>
      <c r="D1877" s="156"/>
      <c r="E1877" s="100" t="s">
        <v>1348</v>
      </c>
      <c r="F1877" s="101"/>
      <c r="G1877" s="101"/>
      <c r="H1877" s="101">
        <v>28000</v>
      </c>
      <c r="I1877" s="101">
        <v>15500</v>
      </c>
      <c r="J1877" s="178">
        <f t="shared" si="29"/>
        <v>55.357142857142854</v>
      </c>
    </row>
    <row r="1878" spans="1:10" ht="15">
      <c r="A1878" s="99"/>
      <c r="B1878" s="3"/>
      <c r="C1878" s="4"/>
      <c r="D1878" s="156"/>
      <c r="E1878" s="100" t="s">
        <v>1349</v>
      </c>
      <c r="F1878" s="101"/>
      <c r="G1878" s="101"/>
      <c r="H1878" s="101">
        <v>25000</v>
      </c>
      <c r="I1878" s="101">
        <v>12500</v>
      </c>
      <c r="J1878" s="178">
        <f t="shared" si="29"/>
        <v>50</v>
      </c>
    </row>
    <row r="1879" spans="1:10" ht="15">
      <c r="A1879" s="99"/>
      <c r="B1879" s="3"/>
      <c r="C1879" s="4"/>
      <c r="D1879" s="156"/>
      <c r="E1879" s="100" t="s">
        <v>1350</v>
      </c>
      <c r="F1879" s="101"/>
      <c r="G1879" s="101"/>
      <c r="H1879" s="101">
        <v>25000</v>
      </c>
      <c r="I1879" s="101">
        <v>12500</v>
      </c>
      <c r="J1879" s="178">
        <f t="shared" si="29"/>
        <v>50</v>
      </c>
    </row>
    <row r="1880" spans="1:10" ht="15">
      <c r="A1880" s="99"/>
      <c r="B1880" s="3"/>
      <c r="C1880" s="4"/>
      <c r="D1880" s="156"/>
      <c r="E1880" s="100" t="s">
        <v>1351</v>
      </c>
      <c r="F1880" s="101"/>
      <c r="G1880" s="101"/>
      <c r="H1880" s="101">
        <v>5000</v>
      </c>
      <c r="I1880" s="101">
        <v>5000</v>
      </c>
      <c r="J1880" s="178">
        <f t="shared" si="29"/>
        <v>100</v>
      </c>
    </row>
    <row r="1881" spans="1:10" ht="15">
      <c r="A1881" s="183"/>
      <c r="B1881" s="145"/>
      <c r="C1881" s="146"/>
      <c r="D1881" s="50"/>
      <c r="E1881" s="53" t="s">
        <v>1352</v>
      </c>
      <c r="F1881" s="110"/>
      <c r="G1881" s="110"/>
      <c r="H1881" s="110">
        <v>6000</v>
      </c>
      <c r="I1881" s="110">
        <v>3000</v>
      </c>
      <c r="J1881" s="191">
        <f t="shared" si="29"/>
        <v>50</v>
      </c>
    </row>
    <row r="1882" spans="1:10" ht="21.75" customHeight="1">
      <c r="A1882" s="185"/>
      <c r="B1882" s="326"/>
      <c r="C1882" s="287"/>
      <c r="D1882" s="166" t="s">
        <v>185</v>
      </c>
      <c r="E1882" s="115" t="s">
        <v>186</v>
      </c>
      <c r="F1882" s="348" t="s">
        <v>384</v>
      </c>
      <c r="G1882" s="348"/>
      <c r="H1882" s="116">
        <v>2000</v>
      </c>
      <c r="I1882" s="116">
        <v>0</v>
      </c>
      <c r="J1882" s="189">
        <f t="shared" si="29"/>
        <v>0</v>
      </c>
    </row>
    <row r="1883" spans="1:10" ht="30">
      <c r="A1883" s="99"/>
      <c r="B1883" s="340"/>
      <c r="C1883" s="290"/>
      <c r="D1883" s="156"/>
      <c r="E1883" s="100" t="s">
        <v>415</v>
      </c>
      <c r="F1883" s="335" t="s">
        <v>384</v>
      </c>
      <c r="G1883" s="335"/>
      <c r="H1883" s="101">
        <v>2000</v>
      </c>
      <c r="I1883" s="101">
        <v>0</v>
      </c>
      <c r="J1883" s="178">
        <f t="shared" si="29"/>
        <v>0</v>
      </c>
    </row>
    <row r="1884" spans="1:10" ht="15">
      <c r="A1884" s="99"/>
      <c r="B1884" s="340"/>
      <c r="C1884" s="290"/>
      <c r="D1884" s="155" t="s">
        <v>317</v>
      </c>
      <c r="E1884" s="100" t="s">
        <v>318</v>
      </c>
      <c r="F1884" s="335" t="s">
        <v>448</v>
      </c>
      <c r="G1884" s="335"/>
      <c r="H1884" s="101">
        <v>10000</v>
      </c>
      <c r="I1884" s="101">
        <v>1480</v>
      </c>
      <c r="J1884" s="178">
        <f t="shared" si="29"/>
        <v>14.8</v>
      </c>
    </row>
    <row r="1885" spans="1:10" ht="15">
      <c r="A1885" s="99"/>
      <c r="B1885" s="340"/>
      <c r="C1885" s="290"/>
      <c r="D1885" s="156"/>
      <c r="E1885" s="100" t="s">
        <v>416</v>
      </c>
      <c r="F1885" s="335" t="s">
        <v>448</v>
      </c>
      <c r="G1885" s="335"/>
      <c r="H1885" s="101">
        <v>10000</v>
      </c>
      <c r="I1885" s="101">
        <v>1480</v>
      </c>
      <c r="J1885" s="178">
        <f t="shared" si="29"/>
        <v>14.8</v>
      </c>
    </row>
    <row r="1886" spans="1:10" ht="15">
      <c r="A1886" s="99"/>
      <c r="B1886" s="340"/>
      <c r="C1886" s="290"/>
      <c r="D1886" s="155" t="s">
        <v>237</v>
      </c>
      <c r="E1886" s="100" t="s">
        <v>229</v>
      </c>
      <c r="F1886" s="335" t="s">
        <v>188</v>
      </c>
      <c r="G1886" s="335"/>
      <c r="H1886" s="101">
        <v>4669</v>
      </c>
      <c r="I1886" s="101">
        <f>I1887+I1888+I1889</f>
        <v>984.38</v>
      </c>
      <c r="J1886" s="178">
        <f t="shared" si="29"/>
        <v>21.083315485114586</v>
      </c>
    </row>
    <row r="1887" spans="1:10" ht="15">
      <c r="A1887" s="99"/>
      <c r="B1887" s="340"/>
      <c r="C1887" s="290"/>
      <c r="D1887" s="156"/>
      <c r="E1887" s="100" t="s">
        <v>187</v>
      </c>
      <c r="F1887" s="335" t="s">
        <v>329</v>
      </c>
      <c r="G1887" s="335"/>
      <c r="H1887" s="101">
        <v>3000</v>
      </c>
      <c r="I1887" s="101">
        <v>984.38</v>
      </c>
      <c r="J1887" s="178">
        <f t="shared" si="29"/>
        <v>32.812666666666665</v>
      </c>
    </row>
    <row r="1888" spans="1:10" ht="15.75" customHeight="1">
      <c r="A1888" s="99"/>
      <c r="B1888" s="340"/>
      <c r="C1888" s="290"/>
      <c r="D1888" s="156"/>
      <c r="E1888" s="100" t="s">
        <v>189</v>
      </c>
      <c r="F1888" s="335" t="s">
        <v>669</v>
      </c>
      <c r="G1888" s="335"/>
      <c r="H1888" s="101">
        <v>1400</v>
      </c>
      <c r="I1888" s="101">
        <v>0</v>
      </c>
      <c r="J1888" s="178">
        <f t="shared" si="29"/>
        <v>0</v>
      </c>
    </row>
    <row r="1889" spans="1:10" ht="18.75" customHeight="1">
      <c r="A1889" s="99"/>
      <c r="B1889" s="340"/>
      <c r="C1889" s="290"/>
      <c r="D1889" s="156"/>
      <c r="E1889" s="100" t="s">
        <v>190</v>
      </c>
      <c r="F1889" s="335" t="s">
        <v>977</v>
      </c>
      <c r="G1889" s="335"/>
      <c r="H1889" s="101">
        <v>269</v>
      </c>
      <c r="I1889" s="101">
        <v>0</v>
      </c>
      <c r="J1889" s="178">
        <f t="shared" si="29"/>
        <v>0</v>
      </c>
    </row>
    <row r="1890" spans="1:10" ht="15">
      <c r="A1890" s="99"/>
      <c r="B1890" s="340"/>
      <c r="C1890" s="290"/>
      <c r="D1890" s="155" t="s">
        <v>242</v>
      </c>
      <c r="E1890" s="100" t="s">
        <v>243</v>
      </c>
      <c r="F1890" s="335" t="s">
        <v>1419</v>
      </c>
      <c r="G1890" s="335"/>
      <c r="H1890" s="101">
        <v>37000</v>
      </c>
      <c r="I1890" s="101">
        <f>I1891+I1892+I1893+I1894+I1895</f>
        <v>3290.24</v>
      </c>
      <c r="J1890" s="178">
        <f t="shared" si="29"/>
        <v>8.89254054054054</v>
      </c>
    </row>
    <row r="1891" spans="1:10" ht="15">
      <c r="A1891" s="99"/>
      <c r="B1891" s="340"/>
      <c r="C1891" s="290"/>
      <c r="D1891" s="156"/>
      <c r="E1891" s="100" t="s">
        <v>187</v>
      </c>
      <c r="F1891" s="335" t="s">
        <v>388</v>
      </c>
      <c r="G1891" s="335"/>
      <c r="H1891" s="101">
        <v>3000</v>
      </c>
      <c r="I1891" s="101">
        <v>273.6</v>
      </c>
      <c r="J1891" s="178">
        <f t="shared" si="29"/>
        <v>9.120000000000001</v>
      </c>
    </row>
    <row r="1892" spans="1:10" ht="15">
      <c r="A1892" s="99"/>
      <c r="B1892" s="340"/>
      <c r="C1892" s="290"/>
      <c r="D1892" s="156"/>
      <c r="E1892" s="100" t="s">
        <v>192</v>
      </c>
      <c r="F1892" s="335" t="s">
        <v>448</v>
      </c>
      <c r="G1892" s="335"/>
      <c r="H1892" s="101">
        <v>10000</v>
      </c>
      <c r="I1892" s="101">
        <v>0</v>
      </c>
      <c r="J1892" s="178">
        <f t="shared" si="29"/>
        <v>0</v>
      </c>
    </row>
    <row r="1893" spans="1:10" ht="19.5" customHeight="1">
      <c r="A1893" s="99"/>
      <c r="B1893" s="340"/>
      <c r="C1893" s="290"/>
      <c r="D1893" s="156"/>
      <c r="E1893" s="100" t="s">
        <v>193</v>
      </c>
      <c r="F1893" s="335" t="s">
        <v>489</v>
      </c>
      <c r="G1893" s="335"/>
      <c r="H1893" s="101">
        <v>9000</v>
      </c>
      <c r="I1893" s="101">
        <v>0</v>
      </c>
      <c r="J1893" s="178">
        <f t="shared" si="29"/>
        <v>0</v>
      </c>
    </row>
    <row r="1894" spans="1:10" ht="15">
      <c r="A1894" s="99"/>
      <c r="B1894" s="340"/>
      <c r="C1894" s="290"/>
      <c r="D1894" s="156"/>
      <c r="E1894" s="100" t="s">
        <v>194</v>
      </c>
      <c r="F1894" s="335" t="s">
        <v>448</v>
      </c>
      <c r="G1894" s="335"/>
      <c r="H1894" s="101">
        <v>10000</v>
      </c>
      <c r="I1894" s="101">
        <v>3016.64</v>
      </c>
      <c r="J1894" s="178">
        <f t="shared" si="29"/>
        <v>30.1664</v>
      </c>
    </row>
    <row r="1895" spans="1:10" ht="16.5" customHeight="1">
      <c r="A1895" s="99"/>
      <c r="B1895" s="340"/>
      <c r="C1895" s="290"/>
      <c r="D1895" s="156"/>
      <c r="E1895" s="100" t="s">
        <v>195</v>
      </c>
      <c r="F1895" s="335" t="s">
        <v>342</v>
      </c>
      <c r="G1895" s="335"/>
      <c r="H1895" s="101">
        <v>5000</v>
      </c>
      <c r="I1895" s="101">
        <v>0</v>
      </c>
      <c r="J1895" s="178">
        <f t="shared" si="29"/>
        <v>0</v>
      </c>
    </row>
    <row r="1896" spans="1:10" ht="16.5" customHeight="1">
      <c r="A1896" s="99"/>
      <c r="B1896" s="340"/>
      <c r="C1896" s="290"/>
      <c r="D1896" s="155" t="s">
        <v>346</v>
      </c>
      <c r="E1896" s="100" t="s">
        <v>347</v>
      </c>
      <c r="F1896" s="335" t="s">
        <v>430</v>
      </c>
      <c r="G1896" s="335"/>
      <c r="H1896" s="101">
        <v>1500</v>
      </c>
      <c r="I1896" s="101">
        <v>492.9</v>
      </c>
      <c r="J1896" s="178">
        <f t="shared" si="29"/>
        <v>32.86</v>
      </c>
    </row>
    <row r="1897" spans="1:10" ht="16.5" customHeight="1">
      <c r="A1897" s="99"/>
      <c r="B1897" s="340"/>
      <c r="C1897" s="290"/>
      <c r="D1897" s="156"/>
      <c r="E1897" s="100" t="s">
        <v>187</v>
      </c>
      <c r="F1897" s="335" t="s">
        <v>430</v>
      </c>
      <c r="G1897" s="335"/>
      <c r="H1897" s="101">
        <v>1500</v>
      </c>
      <c r="I1897" s="101">
        <v>492.9</v>
      </c>
      <c r="J1897" s="178">
        <f t="shared" si="29"/>
        <v>32.86</v>
      </c>
    </row>
    <row r="1898" spans="1:10" ht="16.5" customHeight="1">
      <c r="A1898" s="99"/>
      <c r="B1898" s="340"/>
      <c r="C1898" s="290"/>
      <c r="D1898" s="155" t="s">
        <v>217</v>
      </c>
      <c r="E1898" s="100" t="s">
        <v>218</v>
      </c>
      <c r="F1898" s="335" t="s">
        <v>430</v>
      </c>
      <c r="G1898" s="335"/>
      <c r="H1898" s="101">
        <v>500</v>
      </c>
      <c r="I1898" s="101">
        <v>147.6</v>
      </c>
      <c r="J1898" s="178">
        <f t="shared" si="29"/>
        <v>29.52</v>
      </c>
    </row>
    <row r="1899" spans="1:10" ht="16.5" customHeight="1">
      <c r="A1899" s="99"/>
      <c r="B1899" s="288"/>
      <c r="C1899" s="289"/>
      <c r="D1899" s="156"/>
      <c r="E1899" s="100" t="s">
        <v>187</v>
      </c>
      <c r="F1899" s="335" t="s">
        <v>430</v>
      </c>
      <c r="G1899" s="335"/>
      <c r="H1899" s="101">
        <v>500</v>
      </c>
      <c r="I1899" s="101">
        <v>147.6</v>
      </c>
      <c r="J1899" s="178">
        <f t="shared" si="29"/>
        <v>29.52</v>
      </c>
    </row>
    <row r="1900" spans="1:10" ht="16.5" customHeight="1">
      <c r="A1900" s="99"/>
      <c r="B1900" s="294" t="s">
        <v>196</v>
      </c>
      <c r="C1900" s="295"/>
      <c r="D1900" s="152"/>
      <c r="E1900" s="153" t="s">
        <v>235</v>
      </c>
      <c r="F1900" s="296" t="s">
        <v>197</v>
      </c>
      <c r="G1900" s="296"/>
      <c r="H1900" s="154">
        <f>H1901+H1903+H1905+H1909+H1911</f>
        <v>69500</v>
      </c>
      <c r="I1900" s="154">
        <f>I1901+I1903+I1905+I1909+I1911</f>
        <v>63184</v>
      </c>
      <c r="J1900" s="179">
        <f t="shared" si="29"/>
        <v>90.91223021582734</v>
      </c>
    </row>
    <row r="1901" spans="1:10" ht="16.5" customHeight="1">
      <c r="A1901" s="99"/>
      <c r="B1901" s="342"/>
      <c r="C1901" s="297"/>
      <c r="D1901" s="155" t="s">
        <v>259</v>
      </c>
      <c r="E1901" s="100" t="s">
        <v>260</v>
      </c>
      <c r="F1901" s="335" t="s">
        <v>350</v>
      </c>
      <c r="G1901" s="335"/>
      <c r="H1901" s="101">
        <v>200</v>
      </c>
      <c r="I1901" s="101">
        <v>0</v>
      </c>
      <c r="J1901" s="178">
        <f t="shared" si="29"/>
        <v>0</v>
      </c>
    </row>
    <row r="1902" spans="1:10" ht="16.5" customHeight="1">
      <c r="A1902" s="99"/>
      <c r="B1902" s="340"/>
      <c r="C1902" s="290"/>
      <c r="D1902" s="156"/>
      <c r="E1902" s="100" t="s">
        <v>198</v>
      </c>
      <c r="F1902" s="335" t="s">
        <v>350</v>
      </c>
      <c r="G1902" s="335"/>
      <c r="H1902" s="101">
        <v>200</v>
      </c>
      <c r="I1902" s="101">
        <v>0</v>
      </c>
      <c r="J1902" s="178">
        <f t="shared" si="29"/>
        <v>0</v>
      </c>
    </row>
    <row r="1903" spans="1:10" ht="16.5" customHeight="1">
      <c r="A1903" s="99"/>
      <c r="B1903" s="340"/>
      <c r="C1903" s="290"/>
      <c r="D1903" s="155" t="s">
        <v>317</v>
      </c>
      <c r="E1903" s="100" t="s">
        <v>318</v>
      </c>
      <c r="F1903" s="335" t="s">
        <v>763</v>
      </c>
      <c r="G1903" s="335"/>
      <c r="H1903" s="101">
        <v>14000</v>
      </c>
      <c r="I1903" s="101">
        <v>12737.46</v>
      </c>
      <c r="J1903" s="178">
        <f t="shared" si="29"/>
        <v>90.98185714285714</v>
      </c>
    </row>
    <row r="1904" spans="1:10" ht="16.5" customHeight="1">
      <c r="A1904" s="99"/>
      <c r="B1904" s="340"/>
      <c r="C1904" s="290"/>
      <c r="D1904" s="156"/>
      <c r="E1904" s="100" t="s">
        <v>198</v>
      </c>
      <c r="F1904" s="335" t="s">
        <v>763</v>
      </c>
      <c r="G1904" s="335"/>
      <c r="H1904" s="101">
        <v>14000</v>
      </c>
      <c r="I1904" s="101">
        <v>12737.46</v>
      </c>
      <c r="J1904" s="178">
        <f t="shared" si="29"/>
        <v>90.98185714285714</v>
      </c>
    </row>
    <row r="1905" spans="1:10" ht="16.5" customHeight="1">
      <c r="A1905" s="99"/>
      <c r="B1905" s="340"/>
      <c r="C1905" s="290"/>
      <c r="D1905" s="155" t="s">
        <v>237</v>
      </c>
      <c r="E1905" s="100" t="s">
        <v>229</v>
      </c>
      <c r="F1905" s="335" t="s">
        <v>343</v>
      </c>
      <c r="G1905" s="335"/>
      <c r="H1905" s="101">
        <v>4927</v>
      </c>
      <c r="I1905" s="101">
        <f>I1906+I1907+I1908</f>
        <v>2926.98</v>
      </c>
      <c r="J1905" s="178">
        <f t="shared" si="29"/>
        <v>59.4069413436168</v>
      </c>
    </row>
    <row r="1906" spans="1:10" ht="30">
      <c r="A1906" s="99"/>
      <c r="B1906" s="340"/>
      <c r="C1906" s="290"/>
      <c r="D1906" s="156"/>
      <c r="E1906" s="100" t="s">
        <v>199</v>
      </c>
      <c r="F1906" s="335" t="s">
        <v>327</v>
      </c>
      <c r="G1906" s="335"/>
      <c r="H1906" s="101">
        <v>2500</v>
      </c>
      <c r="I1906" s="101">
        <v>2500</v>
      </c>
      <c r="J1906" s="178">
        <f t="shared" si="29"/>
        <v>100</v>
      </c>
    </row>
    <row r="1907" spans="1:10" ht="18.75" customHeight="1">
      <c r="A1907" s="99"/>
      <c r="B1907" s="3"/>
      <c r="C1907" s="4"/>
      <c r="D1907" s="156"/>
      <c r="E1907" s="100" t="s">
        <v>1353</v>
      </c>
      <c r="F1907" s="101"/>
      <c r="G1907" s="101"/>
      <c r="H1907" s="101">
        <v>2000</v>
      </c>
      <c r="I1907" s="101">
        <v>0</v>
      </c>
      <c r="J1907" s="178">
        <f t="shared" si="29"/>
        <v>0</v>
      </c>
    </row>
    <row r="1908" spans="1:10" ht="16.5" customHeight="1">
      <c r="A1908" s="99"/>
      <c r="B1908" s="340"/>
      <c r="C1908" s="290"/>
      <c r="D1908" s="156"/>
      <c r="E1908" s="100" t="s">
        <v>198</v>
      </c>
      <c r="F1908" s="335" t="s">
        <v>350</v>
      </c>
      <c r="G1908" s="335"/>
      <c r="H1908" s="101">
        <v>427</v>
      </c>
      <c r="I1908" s="101">
        <v>426.98</v>
      </c>
      <c r="J1908" s="178">
        <f t="shared" si="29"/>
        <v>99.9953161592506</v>
      </c>
    </row>
    <row r="1909" spans="1:10" ht="16.5" customHeight="1">
      <c r="A1909" s="99"/>
      <c r="B1909" s="340"/>
      <c r="C1909" s="290"/>
      <c r="D1909" s="155" t="s">
        <v>242</v>
      </c>
      <c r="E1909" s="100" t="s">
        <v>243</v>
      </c>
      <c r="F1909" s="335" t="s">
        <v>200</v>
      </c>
      <c r="G1909" s="335"/>
      <c r="H1909" s="101">
        <v>49373</v>
      </c>
      <c r="I1909" s="101">
        <v>46767.56</v>
      </c>
      <c r="J1909" s="178">
        <f t="shared" si="29"/>
        <v>94.72294573957426</v>
      </c>
    </row>
    <row r="1910" spans="1:10" ht="16.5" customHeight="1">
      <c r="A1910" s="183"/>
      <c r="B1910" s="291"/>
      <c r="C1910" s="292"/>
      <c r="D1910" s="50"/>
      <c r="E1910" s="53" t="s">
        <v>198</v>
      </c>
      <c r="F1910" s="293" t="s">
        <v>200</v>
      </c>
      <c r="G1910" s="293"/>
      <c r="H1910" s="110">
        <v>49373</v>
      </c>
      <c r="I1910" s="110">
        <v>46767.56</v>
      </c>
      <c r="J1910" s="191">
        <f t="shared" si="29"/>
        <v>94.72294573957426</v>
      </c>
    </row>
    <row r="1911" spans="1:10" ht="16.5" customHeight="1">
      <c r="A1911" s="185"/>
      <c r="B1911" s="326"/>
      <c r="C1911" s="287"/>
      <c r="D1911" s="166" t="s">
        <v>217</v>
      </c>
      <c r="E1911" s="115" t="s">
        <v>218</v>
      </c>
      <c r="F1911" s="348" t="s">
        <v>241</v>
      </c>
      <c r="G1911" s="348"/>
      <c r="H1911" s="116">
        <v>1000</v>
      </c>
      <c r="I1911" s="116">
        <v>752</v>
      </c>
      <c r="J1911" s="189">
        <f t="shared" si="29"/>
        <v>75.2</v>
      </c>
    </row>
    <row r="1912" spans="1:10" ht="16.5" customHeight="1">
      <c r="A1912" s="99"/>
      <c r="B1912" s="288"/>
      <c r="C1912" s="289"/>
      <c r="D1912" s="156"/>
      <c r="E1912" s="100" t="s">
        <v>198</v>
      </c>
      <c r="F1912" s="338" t="s">
        <v>241</v>
      </c>
      <c r="G1912" s="338"/>
      <c r="H1912" s="101">
        <v>1000</v>
      </c>
      <c r="I1912" s="101">
        <v>752</v>
      </c>
      <c r="J1912" s="178">
        <f t="shared" si="29"/>
        <v>75.2</v>
      </c>
    </row>
    <row r="1913" spans="1:10" ht="16.5" customHeight="1">
      <c r="A1913" s="322" t="s">
        <v>201</v>
      </c>
      <c r="B1913" s="323"/>
      <c r="C1913" s="323"/>
      <c r="D1913" s="323"/>
      <c r="E1913" s="324"/>
      <c r="F1913" s="352" t="s">
        <v>202</v>
      </c>
      <c r="G1913" s="325"/>
      <c r="H1913" s="329">
        <f>H3+H43+H69+H180+H217+H285+H311+H459+H470+H477+H600+H618+H641+H651+H1082+H1112+H1386+H1539+H1704+H1818</f>
        <v>51031905.09</v>
      </c>
      <c r="I1913" s="330">
        <f>I3+I43+I69+I180+I217+I285+I311+I459+I470+I477+I600+I618+I641+I651+I1082+I1112+I1386+I1539+I1704+I1818</f>
        <v>21014803.031999998</v>
      </c>
      <c r="J1913" s="331">
        <f t="shared" si="29"/>
        <v>41.179734511063685</v>
      </c>
    </row>
    <row r="1914" spans="1:7" ht="351" customHeight="1">
      <c r="A1914" s="321"/>
      <c r="B1914" s="321"/>
      <c r="C1914" s="321"/>
      <c r="D1914" s="321"/>
      <c r="E1914" s="321"/>
      <c r="F1914" s="321"/>
      <c r="G1914" s="321"/>
    </row>
    <row r="1915" spans="1:6" ht="5.25" customHeight="1">
      <c r="A1915" s="321"/>
      <c r="B1915" s="321"/>
      <c r="C1915" s="321"/>
      <c r="D1915" s="321"/>
      <c r="E1915" s="321"/>
      <c r="F1915" s="321"/>
    </row>
    <row r="1916" spans="1:6" ht="5.25" customHeight="1">
      <c r="A1916" s="320"/>
      <c r="B1916" s="320"/>
      <c r="C1916" s="321"/>
      <c r="D1916" s="321"/>
      <c r="E1916" s="321"/>
      <c r="F1916" s="321"/>
    </row>
    <row r="1917" spans="1:7" ht="11.25" customHeight="1">
      <c r="A1917" s="320"/>
      <c r="B1917" s="320"/>
      <c r="C1917" s="321"/>
      <c r="D1917" s="321"/>
      <c r="E1917" s="321"/>
      <c r="F1917" s="321"/>
      <c r="G1917" s="321"/>
    </row>
  </sheetData>
  <sheetProtection password="CA6D" sheet="1" objects="1" scenarios="1"/>
  <mergeCells count="2665">
    <mergeCell ref="B4:C4"/>
    <mergeCell ref="F4:G4"/>
    <mergeCell ref="A1:G1"/>
    <mergeCell ref="B2:C2"/>
    <mergeCell ref="F2:G2"/>
    <mergeCell ref="B3:C3"/>
    <mergeCell ref="F3:G3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22:C22"/>
    <mergeCell ref="F22:G22"/>
    <mergeCell ref="B36:C36"/>
    <mergeCell ref="F36:G36"/>
    <mergeCell ref="B37:C37"/>
    <mergeCell ref="F37:G37"/>
    <mergeCell ref="B38:C38"/>
    <mergeCell ref="F38:G38"/>
    <mergeCell ref="B43:C43"/>
    <mergeCell ref="F43:G43"/>
    <mergeCell ref="B44:C44"/>
    <mergeCell ref="F44:G44"/>
    <mergeCell ref="B46:C46"/>
    <mergeCell ref="F46:G46"/>
    <mergeCell ref="B47:C47"/>
    <mergeCell ref="F47:G47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57:G57"/>
    <mergeCell ref="F62:G62"/>
    <mergeCell ref="F61:G61"/>
    <mergeCell ref="F66:G66"/>
    <mergeCell ref="B58:C58"/>
    <mergeCell ref="F58:G58"/>
    <mergeCell ref="B59:C59"/>
    <mergeCell ref="F59:G59"/>
    <mergeCell ref="B68:C68"/>
    <mergeCell ref="F68:G68"/>
    <mergeCell ref="F63:G63"/>
    <mergeCell ref="B69:C69"/>
    <mergeCell ref="F69:G69"/>
    <mergeCell ref="B67:C67"/>
    <mergeCell ref="F67:G67"/>
    <mergeCell ref="B70:C70"/>
    <mergeCell ref="F70:G70"/>
    <mergeCell ref="B71:C71"/>
    <mergeCell ref="F71:G71"/>
    <mergeCell ref="B72:C72"/>
    <mergeCell ref="F72:G72"/>
    <mergeCell ref="B73:C73"/>
    <mergeCell ref="F73:G73"/>
    <mergeCell ref="B75:C75"/>
    <mergeCell ref="F75:G75"/>
    <mergeCell ref="B76:C76"/>
    <mergeCell ref="F76:G76"/>
    <mergeCell ref="B77:C77"/>
    <mergeCell ref="F77:G77"/>
    <mergeCell ref="B78:C78"/>
    <mergeCell ref="F78:G78"/>
    <mergeCell ref="F84:G84"/>
    <mergeCell ref="B79:C79"/>
    <mergeCell ref="F79:G79"/>
    <mergeCell ref="B80:C80"/>
    <mergeCell ref="F80:G80"/>
    <mergeCell ref="B85:C85"/>
    <mergeCell ref="F85:G85"/>
    <mergeCell ref="F99:G99"/>
    <mergeCell ref="B81:C81"/>
    <mergeCell ref="F81:G81"/>
    <mergeCell ref="B82:C82"/>
    <mergeCell ref="F82:G82"/>
    <mergeCell ref="B83:C83"/>
    <mergeCell ref="F83:G83"/>
    <mergeCell ref="B84:C84"/>
    <mergeCell ref="B86:C86"/>
    <mergeCell ref="F86:G86"/>
    <mergeCell ref="F111:G111"/>
    <mergeCell ref="F104:G104"/>
    <mergeCell ref="F105:G105"/>
    <mergeCell ref="B89:C89"/>
    <mergeCell ref="F89:G89"/>
    <mergeCell ref="F109:G109"/>
    <mergeCell ref="B87:C87"/>
    <mergeCell ref="F87:G87"/>
    <mergeCell ref="B88:C88"/>
    <mergeCell ref="F88:G88"/>
    <mergeCell ref="F125:G125"/>
    <mergeCell ref="B90:C90"/>
    <mergeCell ref="F90:G90"/>
    <mergeCell ref="F116:G116"/>
    <mergeCell ref="F117:G117"/>
    <mergeCell ref="F112:G112"/>
    <mergeCell ref="F113:G113"/>
    <mergeCell ref="F114:G114"/>
    <mergeCell ref="F127:G127"/>
    <mergeCell ref="B91:C91"/>
    <mergeCell ref="F91:G91"/>
    <mergeCell ref="F96:G96"/>
    <mergeCell ref="F123:G123"/>
    <mergeCell ref="F121:G121"/>
    <mergeCell ref="F122:G122"/>
    <mergeCell ref="F115:G115"/>
    <mergeCell ref="F129:G129"/>
    <mergeCell ref="B92:C92"/>
    <mergeCell ref="F92:G92"/>
    <mergeCell ref="B93:C93"/>
    <mergeCell ref="F93:G93"/>
    <mergeCell ref="B94:C94"/>
    <mergeCell ref="F94:G94"/>
    <mergeCell ref="B95:C95"/>
    <mergeCell ref="F95:G95"/>
    <mergeCell ref="B96:C96"/>
    <mergeCell ref="F130:G130"/>
    <mergeCell ref="F131:G131"/>
    <mergeCell ref="F133:G133"/>
    <mergeCell ref="F134:G134"/>
    <mergeCell ref="B135:C135"/>
    <mergeCell ref="F135:G135"/>
    <mergeCell ref="B136:C136"/>
    <mergeCell ref="B137:C137"/>
    <mergeCell ref="F137:G137"/>
    <mergeCell ref="F136:G136"/>
    <mergeCell ref="B138:C138"/>
    <mergeCell ref="F138:G138"/>
    <mergeCell ref="B139:C139"/>
    <mergeCell ref="F139:G139"/>
    <mergeCell ref="B144:C144"/>
    <mergeCell ref="F144:G144"/>
    <mergeCell ref="B147:C147"/>
    <mergeCell ref="F147:G147"/>
    <mergeCell ref="B153:C153"/>
    <mergeCell ref="F153:G153"/>
    <mergeCell ref="B154:C154"/>
    <mergeCell ref="F154:G154"/>
    <mergeCell ref="B156:C156"/>
    <mergeCell ref="F156:G156"/>
    <mergeCell ref="B161:C161"/>
    <mergeCell ref="F161:G161"/>
    <mergeCell ref="B162:C162"/>
    <mergeCell ref="F162:G162"/>
    <mergeCell ref="B163:C163"/>
    <mergeCell ref="F163:G163"/>
    <mergeCell ref="B164:C164"/>
    <mergeCell ref="F164:G164"/>
    <mergeCell ref="B165:C165"/>
    <mergeCell ref="F165:G165"/>
    <mergeCell ref="B166:C166"/>
    <mergeCell ref="F166:G166"/>
    <mergeCell ref="B168:C168"/>
    <mergeCell ref="F168:G168"/>
    <mergeCell ref="B178:C178"/>
    <mergeCell ref="F178:G178"/>
    <mergeCell ref="B180:C180"/>
    <mergeCell ref="F180:G180"/>
    <mergeCell ref="B181:C181"/>
    <mergeCell ref="F181:G181"/>
    <mergeCell ref="B182:C182"/>
    <mergeCell ref="F182:G182"/>
    <mergeCell ref="B183:C183"/>
    <mergeCell ref="F183:G183"/>
    <mergeCell ref="B188:C188"/>
    <mergeCell ref="F188:G188"/>
    <mergeCell ref="B189:C189"/>
    <mergeCell ref="F189:G189"/>
    <mergeCell ref="B190:C190"/>
    <mergeCell ref="F190:G190"/>
    <mergeCell ref="B191:C191"/>
    <mergeCell ref="F191:G191"/>
    <mergeCell ref="B192:C192"/>
    <mergeCell ref="F192:G192"/>
    <mergeCell ref="B197:C197"/>
    <mergeCell ref="F197:G197"/>
    <mergeCell ref="B199:C199"/>
    <mergeCell ref="F199:G199"/>
    <mergeCell ref="B200:C200"/>
    <mergeCell ref="F200:G200"/>
    <mergeCell ref="B201:C201"/>
    <mergeCell ref="F201:G201"/>
    <mergeCell ref="B209:C209"/>
    <mergeCell ref="F209:G209"/>
    <mergeCell ref="B203:C203"/>
    <mergeCell ref="F203:G203"/>
    <mergeCell ref="B204:C204"/>
    <mergeCell ref="F204:G204"/>
    <mergeCell ref="B210:C210"/>
    <mergeCell ref="F210:G210"/>
    <mergeCell ref="B211:C211"/>
    <mergeCell ref="F211:G211"/>
    <mergeCell ref="B212:C212"/>
    <mergeCell ref="F212:G212"/>
    <mergeCell ref="B213:C213"/>
    <mergeCell ref="F213:G213"/>
    <mergeCell ref="B214:C214"/>
    <mergeCell ref="F214:G214"/>
    <mergeCell ref="B215:C215"/>
    <mergeCell ref="F215:G215"/>
    <mergeCell ref="B216:C216"/>
    <mergeCell ref="F216:G216"/>
    <mergeCell ref="B217:C217"/>
    <mergeCell ref="F217:G217"/>
    <mergeCell ref="B218:C218"/>
    <mergeCell ref="F218:G218"/>
    <mergeCell ref="B219:C219"/>
    <mergeCell ref="F219:G219"/>
    <mergeCell ref="B220:C220"/>
    <mergeCell ref="F220:G220"/>
    <mergeCell ref="B222:C222"/>
    <mergeCell ref="F222:G222"/>
    <mergeCell ref="B223:C223"/>
    <mergeCell ref="F223:G223"/>
    <mergeCell ref="B224:C224"/>
    <mergeCell ref="F224:G224"/>
    <mergeCell ref="B225:C225"/>
    <mergeCell ref="F225:G225"/>
    <mergeCell ref="B226:C226"/>
    <mergeCell ref="F226:G226"/>
    <mergeCell ref="B227:C227"/>
    <mergeCell ref="F227:G227"/>
    <mergeCell ref="B228:C228"/>
    <mergeCell ref="F228:G228"/>
    <mergeCell ref="B229:C229"/>
    <mergeCell ref="F229:G229"/>
    <mergeCell ref="B234:C234"/>
    <mergeCell ref="F234:G234"/>
    <mergeCell ref="B236:C236"/>
    <mergeCell ref="F236:G236"/>
    <mergeCell ref="B237:C237"/>
    <mergeCell ref="F237:G237"/>
    <mergeCell ref="B238:C238"/>
    <mergeCell ref="F238:G238"/>
    <mergeCell ref="B239:C239"/>
    <mergeCell ref="F239:G239"/>
    <mergeCell ref="B240:C240"/>
    <mergeCell ref="F240:G240"/>
    <mergeCell ref="B249:C249"/>
    <mergeCell ref="F249:G249"/>
    <mergeCell ref="B250:C250"/>
    <mergeCell ref="F250:G250"/>
    <mergeCell ref="B251:C251"/>
    <mergeCell ref="F251:G251"/>
    <mergeCell ref="B252:C252"/>
    <mergeCell ref="F252:G252"/>
    <mergeCell ref="B253:C253"/>
    <mergeCell ref="F253:G253"/>
    <mergeCell ref="B256:C256"/>
    <mergeCell ref="F256:G256"/>
    <mergeCell ref="B257:C257"/>
    <mergeCell ref="F257:G257"/>
    <mergeCell ref="B258:C258"/>
    <mergeCell ref="F258:G258"/>
    <mergeCell ref="B259:C259"/>
    <mergeCell ref="F259:G259"/>
    <mergeCell ref="B260:C260"/>
    <mergeCell ref="F260:G260"/>
    <mergeCell ref="B261:C261"/>
    <mergeCell ref="F261:G261"/>
    <mergeCell ref="B264:C264"/>
    <mergeCell ref="F264:G264"/>
    <mergeCell ref="B265:C265"/>
    <mergeCell ref="F265:G265"/>
    <mergeCell ref="B269:C269"/>
    <mergeCell ref="F269:G269"/>
    <mergeCell ref="B270:C270"/>
    <mergeCell ref="F270:G270"/>
    <mergeCell ref="B275:C275"/>
    <mergeCell ref="F275:G275"/>
    <mergeCell ref="B276:C276"/>
    <mergeCell ref="F276:G276"/>
    <mergeCell ref="B283:C283"/>
    <mergeCell ref="F283:G283"/>
    <mergeCell ref="B284:C284"/>
    <mergeCell ref="F284:G284"/>
    <mergeCell ref="B285:C285"/>
    <mergeCell ref="F285:G285"/>
    <mergeCell ref="B286:C286"/>
    <mergeCell ref="F286:G286"/>
    <mergeCell ref="B287:C287"/>
    <mergeCell ref="F287:G287"/>
    <mergeCell ref="B288:C288"/>
    <mergeCell ref="F288:G288"/>
    <mergeCell ref="B289:C289"/>
    <mergeCell ref="F289:G289"/>
    <mergeCell ref="B290:C290"/>
    <mergeCell ref="F290:G290"/>
    <mergeCell ref="B291:C291"/>
    <mergeCell ref="F291:G291"/>
    <mergeCell ref="B292:C292"/>
    <mergeCell ref="F292:G292"/>
    <mergeCell ref="B293:C293"/>
    <mergeCell ref="F293:G293"/>
    <mergeCell ref="B294:C294"/>
    <mergeCell ref="F294:G294"/>
    <mergeCell ref="B295:C295"/>
    <mergeCell ref="F295:G295"/>
    <mergeCell ref="B296:C296"/>
    <mergeCell ref="F296:G296"/>
    <mergeCell ref="B299:C299"/>
    <mergeCell ref="F299:G299"/>
    <mergeCell ref="B304:C304"/>
    <mergeCell ref="F304:G304"/>
    <mergeCell ref="B305:C305"/>
    <mergeCell ref="F305:G305"/>
    <mergeCell ref="B306:C306"/>
    <mergeCell ref="F306:G306"/>
    <mergeCell ref="B309:C309"/>
    <mergeCell ref="F309:G309"/>
    <mergeCell ref="B310:C310"/>
    <mergeCell ref="F310:G310"/>
    <mergeCell ref="B311:C311"/>
    <mergeCell ref="F311:G311"/>
    <mergeCell ref="B312:C312"/>
    <mergeCell ref="F312:G312"/>
    <mergeCell ref="B314:C314"/>
    <mergeCell ref="F314:G314"/>
    <mergeCell ref="B315:C315"/>
    <mergeCell ref="F315:G315"/>
    <mergeCell ref="B316:C316"/>
    <mergeCell ref="F316:G316"/>
    <mergeCell ref="B317:C317"/>
    <mergeCell ref="F317:G317"/>
    <mergeCell ref="B318:C318"/>
    <mergeCell ref="F318:G318"/>
    <mergeCell ref="B319:C319"/>
    <mergeCell ref="F319:G319"/>
    <mergeCell ref="B320:C320"/>
    <mergeCell ref="F320:G320"/>
    <mergeCell ref="B321:C321"/>
    <mergeCell ref="F321:G321"/>
    <mergeCell ref="B322:C322"/>
    <mergeCell ref="F322:G322"/>
    <mergeCell ref="B323:C323"/>
    <mergeCell ref="F323:G323"/>
    <mergeCell ref="B324:C324"/>
    <mergeCell ref="F324:G324"/>
    <mergeCell ref="B328:C328"/>
    <mergeCell ref="F328:G328"/>
    <mergeCell ref="B329:C329"/>
    <mergeCell ref="F329:G329"/>
    <mergeCell ref="B332:C332"/>
    <mergeCell ref="F332:G332"/>
    <mergeCell ref="B330:C330"/>
    <mergeCell ref="F330:G330"/>
    <mergeCell ref="B331:C331"/>
    <mergeCell ref="F331:G331"/>
    <mergeCell ref="B333:C333"/>
    <mergeCell ref="F333:G333"/>
    <mergeCell ref="B334:C334"/>
    <mergeCell ref="F334:G334"/>
    <mergeCell ref="B335:C335"/>
    <mergeCell ref="F335:G335"/>
    <mergeCell ref="B336:C336"/>
    <mergeCell ref="F336:G336"/>
    <mergeCell ref="B337:C337"/>
    <mergeCell ref="F337:G337"/>
    <mergeCell ref="B338:C338"/>
    <mergeCell ref="F338:G338"/>
    <mergeCell ref="B339:C339"/>
    <mergeCell ref="F339:G339"/>
    <mergeCell ref="B340:C340"/>
    <mergeCell ref="F340:G340"/>
    <mergeCell ref="B341:C341"/>
    <mergeCell ref="F341:G341"/>
    <mergeCell ref="B342:C342"/>
    <mergeCell ref="F342:G342"/>
    <mergeCell ref="B343:C343"/>
    <mergeCell ref="F343:G343"/>
    <mergeCell ref="B344:C344"/>
    <mergeCell ref="F344:G344"/>
    <mergeCell ref="B345:C345"/>
    <mergeCell ref="F345:G345"/>
    <mergeCell ref="B346:C346"/>
    <mergeCell ref="F346:G346"/>
    <mergeCell ref="B347:C347"/>
    <mergeCell ref="F347:G347"/>
    <mergeCell ref="B348:C348"/>
    <mergeCell ref="F348:G348"/>
    <mergeCell ref="B349:C349"/>
    <mergeCell ref="F349:G349"/>
    <mergeCell ref="B350:C350"/>
    <mergeCell ref="F350:G350"/>
    <mergeCell ref="B351:C351"/>
    <mergeCell ref="F351:G351"/>
    <mergeCell ref="B352:C352"/>
    <mergeCell ref="F352:G352"/>
    <mergeCell ref="B353:C353"/>
    <mergeCell ref="F353:G353"/>
    <mergeCell ref="B354:C354"/>
    <mergeCell ref="F354:G354"/>
    <mergeCell ref="B355:C355"/>
    <mergeCell ref="F355:G355"/>
    <mergeCell ref="B356:C356"/>
    <mergeCell ref="F356:G356"/>
    <mergeCell ref="B357:C357"/>
    <mergeCell ref="F357:G357"/>
    <mergeCell ref="B358:C358"/>
    <mergeCell ref="F358:G358"/>
    <mergeCell ref="B369:C369"/>
    <mergeCell ref="F369:G369"/>
    <mergeCell ref="B370:C370"/>
    <mergeCell ref="F370:G370"/>
    <mergeCell ref="B371:C371"/>
    <mergeCell ref="F371:G371"/>
    <mergeCell ref="B375:C375"/>
    <mergeCell ref="F375:G375"/>
    <mergeCell ref="B376:C376"/>
    <mergeCell ref="F376:G376"/>
    <mergeCell ref="B377:C377"/>
    <mergeCell ref="F377:G377"/>
    <mergeCell ref="B378:C378"/>
    <mergeCell ref="F378:G378"/>
    <mergeCell ref="B379:C379"/>
    <mergeCell ref="F379:G379"/>
    <mergeCell ref="B380:C380"/>
    <mergeCell ref="F380:G380"/>
    <mergeCell ref="B390:C390"/>
    <mergeCell ref="F390:G390"/>
    <mergeCell ref="B391:C391"/>
    <mergeCell ref="F391:G391"/>
    <mergeCell ref="B392:C392"/>
    <mergeCell ref="F392:G392"/>
    <mergeCell ref="B393:C393"/>
    <mergeCell ref="F393:G393"/>
    <mergeCell ref="B394:C394"/>
    <mergeCell ref="F394:G394"/>
    <mergeCell ref="B397:C397"/>
    <mergeCell ref="F397:G397"/>
    <mergeCell ref="B395:C395"/>
    <mergeCell ref="F395:G395"/>
    <mergeCell ref="B396:C396"/>
    <mergeCell ref="F396:G396"/>
    <mergeCell ref="B398:C398"/>
    <mergeCell ref="F398:G398"/>
    <mergeCell ref="B399:C399"/>
    <mergeCell ref="F399:G399"/>
    <mergeCell ref="B400:C400"/>
    <mergeCell ref="F400:G400"/>
    <mergeCell ref="B401:C401"/>
    <mergeCell ref="F401:G401"/>
    <mergeCell ref="B402:C402"/>
    <mergeCell ref="F402:G402"/>
    <mergeCell ref="B403:C403"/>
    <mergeCell ref="F403:G403"/>
    <mergeCell ref="B404:C404"/>
    <mergeCell ref="F404:G404"/>
    <mergeCell ref="B405:C405"/>
    <mergeCell ref="F405:G405"/>
    <mergeCell ref="B406:C406"/>
    <mergeCell ref="F406:G406"/>
    <mergeCell ref="B407:C407"/>
    <mergeCell ref="F407:G407"/>
    <mergeCell ref="B408:C408"/>
    <mergeCell ref="F408:G408"/>
    <mergeCell ref="B409:C409"/>
    <mergeCell ref="F409:G409"/>
    <mergeCell ref="B410:C410"/>
    <mergeCell ref="F410:G410"/>
    <mergeCell ref="B411:C411"/>
    <mergeCell ref="F411:G411"/>
    <mergeCell ref="B412:C412"/>
    <mergeCell ref="F412:G412"/>
    <mergeCell ref="B413:C413"/>
    <mergeCell ref="F413:G413"/>
    <mergeCell ref="B414:C414"/>
    <mergeCell ref="F414:G414"/>
    <mergeCell ref="B415:C415"/>
    <mergeCell ref="F415:G415"/>
    <mergeCell ref="B416:C416"/>
    <mergeCell ref="F416:G416"/>
    <mergeCell ref="B418:C418"/>
    <mergeCell ref="F418:G418"/>
    <mergeCell ref="B428:C428"/>
    <mergeCell ref="F428:G428"/>
    <mergeCell ref="B429:C429"/>
    <mergeCell ref="F429:G429"/>
    <mergeCell ref="B430:C430"/>
    <mergeCell ref="F430:G430"/>
    <mergeCell ref="B431:C431"/>
    <mergeCell ref="F431:G431"/>
    <mergeCell ref="B432:C432"/>
    <mergeCell ref="F432:G432"/>
    <mergeCell ref="B433:C433"/>
    <mergeCell ref="F433:G433"/>
    <mergeCell ref="B434:C434"/>
    <mergeCell ref="F434:G434"/>
    <mergeCell ref="B435:C435"/>
    <mergeCell ref="F435:G435"/>
    <mergeCell ref="B436:C436"/>
    <mergeCell ref="F436:G436"/>
    <mergeCell ref="B437:C437"/>
    <mergeCell ref="F437:G437"/>
    <mergeCell ref="B438:C438"/>
    <mergeCell ref="F438:G438"/>
    <mergeCell ref="B439:C439"/>
    <mergeCell ref="F439:G439"/>
    <mergeCell ref="B443:C443"/>
    <mergeCell ref="F443:G443"/>
    <mergeCell ref="B444:C444"/>
    <mergeCell ref="F444:G444"/>
    <mergeCell ref="B445:C445"/>
    <mergeCell ref="F445:G445"/>
    <mergeCell ref="B446:C446"/>
    <mergeCell ref="F446:G446"/>
    <mergeCell ref="B447:C447"/>
    <mergeCell ref="F447:G447"/>
    <mergeCell ref="B448:C448"/>
    <mergeCell ref="F448:G448"/>
    <mergeCell ref="B449:C449"/>
    <mergeCell ref="F449:G449"/>
    <mergeCell ref="B450:C450"/>
    <mergeCell ref="F450:G450"/>
    <mergeCell ref="B453:C453"/>
    <mergeCell ref="F453:G453"/>
    <mergeCell ref="B451:C451"/>
    <mergeCell ref="F451:G451"/>
    <mergeCell ref="B452:C452"/>
    <mergeCell ref="F452:G452"/>
    <mergeCell ref="B454:C454"/>
    <mergeCell ref="F454:G454"/>
    <mergeCell ref="B455:C455"/>
    <mergeCell ref="F455:G455"/>
    <mergeCell ref="B456:C456"/>
    <mergeCell ref="F456:G456"/>
    <mergeCell ref="B457:C457"/>
    <mergeCell ref="F457:G457"/>
    <mergeCell ref="B458:C458"/>
    <mergeCell ref="F458:G458"/>
    <mergeCell ref="B459:C459"/>
    <mergeCell ref="F459:G459"/>
    <mergeCell ref="B460:C460"/>
    <mergeCell ref="F460:G460"/>
    <mergeCell ref="B462:C462"/>
    <mergeCell ref="F462:G462"/>
    <mergeCell ref="B463:C463"/>
    <mergeCell ref="F463:G463"/>
    <mergeCell ref="B464:C464"/>
    <mergeCell ref="F464:G464"/>
    <mergeCell ref="B465:C465"/>
    <mergeCell ref="F465:G465"/>
    <mergeCell ref="B466:C466"/>
    <mergeCell ref="F466:G466"/>
    <mergeCell ref="B467:C467"/>
    <mergeCell ref="F467:G467"/>
    <mergeCell ref="B468:C468"/>
    <mergeCell ref="F468:G468"/>
    <mergeCell ref="B470:C470"/>
    <mergeCell ref="F470:G470"/>
    <mergeCell ref="B469:C469"/>
    <mergeCell ref="F469:G469"/>
    <mergeCell ref="B471:C471"/>
    <mergeCell ref="F471:G471"/>
    <mergeCell ref="B475:C475"/>
    <mergeCell ref="F475:G475"/>
    <mergeCell ref="B476:C476"/>
    <mergeCell ref="F476:G476"/>
    <mergeCell ref="B477:C477"/>
    <mergeCell ref="F477:G477"/>
    <mergeCell ref="B481:C481"/>
    <mergeCell ref="F481:G481"/>
    <mergeCell ref="B482:C482"/>
    <mergeCell ref="F482:G482"/>
    <mergeCell ref="B483:C483"/>
    <mergeCell ref="F483:G483"/>
    <mergeCell ref="B484:C484"/>
    <mergeCell ref="F484:G484"/>
    <mergeCell ref="B485:C485"/>
    <mergeCell ref="F485:G485"/>
    <mergeCell ref="B486:C486"/>
    <mergeCell ref="F486:G486"/>
    <mergeCell ref="B487:C487"/>
    <mergeCell ref="F487:G487"/>
    <mergeCell ref="B488:C488"/>
    <mergeCell ref="F488:G488"/>
    <mergeCell ref="B489:C489"/>
    <mergeCell ref="F489:G489"/>
    <mergeCell ref="B493:C493"/>
    <mergeCell ref="F493:G493"/>
    <mergeCell ref="B494:C494"/>
    <mergeCell ref="F494:G494"/>
    <mergeCell ref="B495:C495"/>
    <mergeCell ref="F495:G495"/>
    <mergeCell ref="B496:C496"/>
    <mergeCell ref="F496:G496"/>
    <mergeCell ref="B499:C499"/>
    <mergeCell ref="F499:G499"/>
    <mergeCell ref="B500:C500"/>
    <mergeCell ref="F500:G500"/>
    <mergeCell ref="B501:C501"/>
    <mergeCell ref="F501:G501"/>
    <mergeCell ref="B502:C502"/>
    <mergeCell ref="F502:G502"/>
    <mergeCell ref="B504:C504"/>
    <mergeCell ref="F504:G504"/>
    <mergeCell ref="B505:C505"/>
    <mergeCell ref="F505:G505"/>
    <mergeCell ref="B506:C506"/>
    <mergeCell ref="F506:G506"/>
    <mergeCell ref="B507:C507"/>
    <mergeCell ref="F507:G507"/>
    <mergeCell ref="B508:C508"/>
    <mergeCell ref="F508:G508"/>
    <mergeCell ref="B509:C509"/>
    <mergeCell ref="F509:G509"/>
    <mergeCell ref="B514:C514"/>
    <mergeCell ref="F514:G514"/>
    <mergeCell ref="B516:C516"/>
    <mergeCell ref="F516:G516"/>
    <mergeCell ref="B517:C517"/>
    <mergeCell ref="F517:G517"/>
    <mergeCell ref="B518:C518"/>
    <mergeCell ref="F518:G518"/>
    <mergeCell ref="B519:C519"/>
    <mergeCell ref="F519:G519"/>
    <mergeCell ref="B520:C520"/>
    <mergeCell ref="F520:G520"/>
    <mergeCell ref="B521:C521"/>
    <mergeCell ref="F521:G521"/>
    <mergeCell ref="B548:C548"/>
    <mergeCell ref="F548:G548"/>
    <mergeCell ref="B546:C546"/>
    <mergeCell ref="F546:G546"/>
    <mergeCell ref="B547:C547"/>
    <mergeCell ref="F547:G547"/>
    <mergeCell ref="B551:C551"/>
    <mergeCell ref="F551:G551"/>
    <mergeCell ref="B549:C549"/>
    <mergeCell ref="F549:G549"/>
    <mergeCell ref="B550:C550"/>
    <mergeCell ref="F550:G550"/>
    <mergeCell ref="B552:C552"/>
    <mergeCell ref="F552:G552"/>
    <mergeCell ref="B553:C553"/>
    <mergeCell ref="F553:G553"/>
    <mergeCell ref="B555:C555"/>
    <mergeCell ref="F555:G555"/>
    <mergeCell ref="B554:C554"/>
    <mergeCell ref="F554:G554"/>
    <mergeCell ref="B556:C556"/>
    <mergeCell ref="F556:G556"/>
    <mergeCell ref="B557:C557"/>
    <mergeCell ref="F557:G557"/>
    <mergeCell ref="B558:C558"/>
    <mergeCell ref="F558:G558"/>
    <mergeCell ref="B559:C559"/>
    <mergeCell ref="F559:G559"/>
    <mergeCell ref="B563:C563"/>
    <mergeCell ref="F563:G563"/>
    <mergeCell ref="B560:C560"/>
    <mergeCell ref="F560:G560"/>
    <mergeCell ref="B568:C568"/>
    <mergeCell ref="F568:G568"/>
    <mergeCell ref="B564:C564"/>
    <mergeCell ref="F564:G564"/>
    <mergeCell ref="B567:C567"/>
    <mergeCell ref="F567:G567"/>
    <mergeCell ref="B569:C569"/>
    <mergeCell ref="F569:G569"/>
    <mergeCell ref="F1383:G1383"/>
    <mergeCell ref="B570:C570"/>
    <mergeCell ref="F570:G570"/>
    <mergeCell ref="B572:C572"/>
    <mergeCell ref="F572:G572"/>
    <mergeCell ref="B575:C575"/>
    <mergeCell ref="F575:G575"/>
    <mergeCell ref="B573:C573"/>
    <mergeCell ref="F573:G573"/>
    <mergeCell ref="B574:C574"/>
    <mergeCell ref="F574:G574"/>
    <mergeCell ref="B576:C576"/>
    <mergeCell ref="F576:G576"/>
    <mergeCell ref="B577:C577"/>
    <mergeCell ref="F577:G577"/>
    <mergeCell ref="B578:C578"/>
    <mergeCell ref="F578:G578"/>
    <mergeCell ref="B579:C579"/>
    <mergeCell ref="F579:G579"/>
    <mergeCell ref="B582:C582"/>
    <mergeCell ref="F582:G582"/>
    <mergeCell ref="B583:C583"/>
    <mergeCell ref="F583:G583"/>
    <mergeCell ref="B584:C584"/>
    <mergeCell ref="F584:G584"/>
    <mergeCell ref="B585:C585"/>
    <mergeCell ref="F585:G585"/>
    <mergeCell ref="B586:C586"/>
    <mergeCell ref="F586:G586"/>
    <mergeCell ref="B587:C587"/>
    <mergeCell ref="F587:G587"/>
    <mergeCell ref="B588:C588"/>
    <mergeCell ref="F588:G588"/>
    <mergeCell ref="B589:C589"/>
    <mergeCell ref="F589:G589"/>
    <mergeCell ref="B590:C590"/>
    <mergeCell ref="F590:G590"/>
    <mergeCell ref="B597:C597"/>
    <mergeCell ref="F597:G597"/>
    <mergeCell ref="B598:C598"/>
    <mergeCell ref="F598:G598"/>
    <mergeCell ref="B599:C599"/>
    <mergeCell ref="F599:G599"/>
    <mergeCell ref="B600:C600"/>
    <mergeCell ref="F600:G600"/>
    <mergeCell ref="B601:C601"/>
    <mergeCell ref="F601:G601"/>
    <mergeCell ref="B602:C602"/>
    <mergeCell ref="F602:G602"/>
    <mergeCell ref="B603:C603"/>
    <mergeCell ref="F603:G603"/>
    <mergeCell ref="B604:C604"/>
    <mergeCell ref="F604:G604"/>
    <mergeCell ref="B605:C605"/>
    <mergeCell ref="F605:G605"/>
    <mergeCell ref="B610:C610"/>
    <mergeCell ref="F610:G610"/>
    <mergeCell ref="B611:C611"/>
    <mergeCell ref="F611:G611"/>
    <mergeCell ref="B612:C612"/>
    <mergeCell ref="F612:G612"/>
    <mergeCell ref="B613:C613"/>
    <mergeCell ref="F613:G613"/>
    <mergeCell ref="B614:C614"/>
    <mergeCell ref="F614:G614"/>
    <mergeCell ref="B615:C615"/>
    <mergeCell ref="F615:G615"/>
    <mergeCell ref="B616:C616"/>
    <mergeCell ref="F616:G616"/>
    <mergeCell ref="B617:C617"/>
    <mergeCell ref="F617:G617"/>
    <mergeCell ref="B618:C618"/>
    <mergeCell ref="F618:G618"/>
    <mergeCell ref="B619:C619"/>
    <mergeCell ref="F619:G619"/>
    <mergeCell ref="B620:C620"/>
    <mergeCell ref="F620:G620"/>
    <mergeCell ref="B621:C621"/>
    <mergeCell ref="F621:G621"/>
    <mergeCell ref="B622:C622"/>
    <mergeCell ref="F622:G622"/>
    <mergeCell ref="B625:C625"/>
    <mergeCell ref="F625:G625"/>
    <mergeCell ref="B623:C623"/>
    <mergeCell ref="F623:G623"/>
    <mergeCell ref="B624:C624"/>
    <mergeCell ref="F624:G624"/>
    <mergeCell ref="B626:C626"/>
    <mergeCell ref="F626:G626"/>
    <mergeCell ref="B627:C627"/>
    <mergeCell ref="F627:G627"/>
    <mergeCell ref="B628:C628"/>
    <mergeCell ref="F628:G628"/>
    <mergeCell ref="B629:C629"/>
    <mergeCell ref="F629:G629"/>
    <mergeCell ref="B630:C630"/>
    <mergeCell ref="F630:G630"/>
    <mergeCell ref="B631:C631"/>
    <mergeCell ref="F631:G631"/>
    <mergeCell ref="B632:C632"/>
    <mergeCell ref="F632:G632"/>
    <mergeCell ref="B633:C633"/>
    <mergeCell ref="F633:G633"/>
    <mergeCell ref="B634:C634"/>
    <mergeCell ref="F634:G634"/>
    <mergeCell ref="B635:C635"/>
    <mergeCell ref="F635:G635"/>
    <mergeCell ref="B636:C636"/>
    <mergeCell ref="F636:G636"/>
    <mergeCell ref="B637:C637"/>
    <mergeCell ref="F637:G637"/>
    <mergeCell ref="B638:C638"/>
    <mergeCell ref="F638:G638"/>
    <mergeCell ref="B639:C639"/>
    <mergeCell ref="F639:G639"/>
    <mergeCell ref="B640:C640"/>
    <mergeCell ref="F640:G640"/>
    <mergeCell ref="B641:C641"/>
    <mergeCell ref="F641:G641"/>
    <mergeCell ref="B642:C642"/>
    <mergeCell ref="F642:G642"/>
    <mergeCell ref="B643:C643"/>
    <mergeCell ref="F643:G643"/>
    <mergeCell ref="B644:C644"/>
    <mergeCell ref="F644:G644"/>
    <mergeCell ref="B645:C645"/>
    <mergeCell ref="F645:G645"/>
    <mergeCell ref="B646:C646"/>
    <mergeCell ref="F646:G646"/>
    <mergeCell ref="B647:C647"/>
    <mergeCell ref="F647:G647"/>
    <mergeCell ref="B648:C648"/>
    <mergeCell ref="F648:G648"/>
    <mergeCell ref="B649:C649"/>
    <mergeCell ref="F649:G649"/>
    <mergeCell ref="B650:C650"/>
    <mergeCell ref="F650:G650"/>
    <mergeCell ref="B651:C651"/>
    <mergeCell ref="F651:G651"/>
    <mergeCell ref="B652:C652"/>
    <mergeCell ref="F652:G652"/>
    <mergeCell ref="B653:C653"/>
    <mergeCell ref="F653:G653"/>
    <mergeCell ref="B654:C654"/>
    <mergeCell ref="F654:G654"/>
    <mergeCell ref="B655:C655"/>
    <mergeCell ref="F655:G655"/>
    <mergeCell ref="B656:C656"/>
    <mergeCell ref="F656:G656"/>
    <mergeCell ref="B657:C657"/>
    <mergeCell ref="F657:G657"/>
    <mergeCell ref="B658:C658"/>
    <mergeCell ref="F658:G658"/>
    <mergeCell ref="B659:C659"/>
    <mergeCell ref="F659:G659"/>
    <mergeCell ref="B660:C660"/>
    <mergeCell ref="F660:G660"/>
    <mergeCell ref="B661:C661"/>
    <mergeCell ref="F661:G661"/>
    <mergeCell ref="B662:C662"/>
    <mergeCell ref="F662:G662"/>
    <mergeCell ref="B663:C663"/>
    <mergeCell ref="F663:G663"/>
    <mergeCell ref="B666:C666"/>
    <mergeCell ref="F666:G666"/>
    <mergeCell ref="B664:C664"/>
    <mergeCell ref="F664:G664"/>
    <mergeCell ref="B665:C665"/>
    <mergeCell ref="F665:G665"/>
    <mergeCell ref="B667:C667"/>
    <mergeCell ref="F667:G667"/>
    <mergeCell ref="B668:C668"/>
    <mergeCell ref="F668:G668"/>
    <mergeCell ref="B669:C669"/>
    <mergeCell ref="F669:G669"/>
    <mergeCell ref="B670:C670"/>
    <mergeCell ref="F670:G670"/>
    <mergeCell ref="B671:C671"/>
    <mergeCell ref="F671:G671"/>
    <mergeCell ref="B672:C672"/>
    <mergeCell ref="F672:G672"/>
    <mergeCell ref="B673:C673"/>
    <mergeCell ref="F673:G673"/>
    <mergeCell ref="B674:C674"/>
    <mergeCell ref="F674:G674"/>
    <mergeCell ref="B675:C675"/>
    <mergeCell ref="F675:G675"/>
    <mergeCell ref="B676:C676"/>
    <mergeCell ref="F676:G676"/>
    <mergeCell ref="B677:C677"/>
    <mergeCell ref="F677:G677"/>
    <mergeCell ref="B678:C678"/>
    <mergeCell ref="F678:G678"/>
    <mergeCell ref="B679:C679"/>
    <mergeCell ref="F679:G679"/>
    <mergeCell ref="B680:C680"/>
    <mergeCell ref="F680:G680"/>
    <mergeCell ref="B681:C681"/>
    <mergeCell ref="F681:G681"/>
    <mergeCell ref="B682:C682"/>
    <mergeCell ref="F682:G682"/>
    <mergeCell ref="B683:C683"/>
    <mergeCell ref="F683:G683"/>
    <mergeCell ref="B684:C684"/>
    <mergeCell ref="F684:G684"/>
    <mergeCell ref="B685:C685"/>
    <mergeCell ref="F685:G685"/>
    <mergeCell ref="B686:C686"/>
    <mergeCell ref="F686:G686"/>
    <mergeCell ref="B687:C687"/>
    <mergeCell ref="F687:G687"/>
    <mergeCell ref="B688:C688"/>
    <mergeCell ref="F688:G688"/>
    <mergeCell ref="B691:C691"/>
    <mergeCell ref="F691:G691"/>
    <mergeCell ref="B689:C689"/>
    <mergeCell ref="F689:G689"/>
    <mergeCell ref="B690:C690"/>
    <mergeCell ref="F690:G690"/>
    <mergeCell ref="B693:C693"/>
    <mergeCell ref="F693:G693"/>
    <mergeCell ref="B694:C694"/>
    <mergeCell ref="F694:G694"/>
    <mergeCell ref="B695:C695"/>
    <mergeCell ref="F695:G695"/>
    <mergeCell ref="B696:C696"/>
    <mergeCell ref="F696:G696"/>
    <mergeCell ref="B697:C697"/>
    <mergeCell ref="F697:G697"/>
    <mergeCell ref="B698:C698"/>
    <mergeCell ref="F698:G698"/>
    <mergeCell ref="B699:C699"/>
    <mergeCell ref="F699:G699"/>
    <mergeCell ref="B700:C700"/>
    <mergeCell ref="F700:G700"/>
    <mergeCell ref="B701:C701"/>
    <mergeCell ref="F701:G701"/>
    <mergeCell ref="B702:C702"/>
    <mergeCell ref="F702:G702"/>
    <mergeCell ref="B703:C703"/>
    <mergeCell ref="F703:G703"/>
    <mergeCell ref="B704:C704"/>
    <mergeCell ref="F704:G704"/>
    <mergeCell ref="B706:C706"/>
    <mergeCell ref="F706:G706"/>
    <mergeCell ref="B707:C707"/>
    <mergeCell ref="F707:G707"/>
    <mergeCell ref="B708:C708"/>
    <mergeCell ref="F708:G708"/>
    <mergeCell ref="B709:C709"/>
    <mergeCell ref="F709:G709"/>
    <mergeCell ref="B711:C711"/>
    <mergeCell ref="F711:G711"/>
    <mergeCell ref="B712:C712"/>
    <mergeCell ref="F712:G712"/>
    <mergeCell ref="B713:C713"/>
    <mergeCell ref="F713:G713"/>
    <mergeCell ref="B714:C714"/>
    <mergeCell ref="F714:G714"/>
    <mergeCell ref="B715:C715"/>
    <mergeCell ref="F715:G715"/>
    <mergeCell ref="B716:C716"/>
    <mergeCell ref="F716:G716"/>
    <mergeCell ref="B717:C717"/>
    <mergeCell ref="F717:G717"/>
    <mergeCell ref="B719:C719"/>
    <mergeCell ref="F719:G719"/>
    <mergeCell ref="B720:C720"/>
    <mergeCell ref="F720:G720"/>
    <mergeCell ref="B721:C721"/>
    <mergeCell ref="F721:G721"/>
    <mergeCell ref="B722:C722"/>
    <mergeCell ref="F722:G722"/>
    <mergeCell ref="B723:C723"/>
    <mergeCell ref="F723:G723"/>
    <mergeCell ref="B724:C724"/>
    <mergeCell ref="F724:G724"/>
    <mergeCell ref="B725:C725"/>
    <mergeCell ref="F725:G725"/>
    <mergeCell ref="B727:C727"/>
    <mergeCell ref="F727:G727"/>
    <mergeCell ref="B728:C728"/>
    <mergeCell ref="F728:G728"/>
    <mergeCell ref="B729:C729"/>
    <mergeCell ref="F729:G729"/>
    <mergeCell ref="B730:C730"/>
    <mergeCell ref="F730:G730"/>
    <mergeCell ref="B731:C731"/>
    <mergeCell ref="F731:G731"/>
    <mergeCell ref="B732:C732"/>
    <mergeCell ref="F732:G732"/>
    <mergeCell ref="B733:C733"/>
    <mergeCell ref="F733:G733"/>
    <mergeCell ref="B735:C735"/>
    <mergeCell ref="F735:G735"/>
    <mergeCell ref="B736:C736"/>
    <mergeCell ref="F736:G736"/>
    <mergeCell ref="B737:C737"/>
    <mergeCell ref="F737:G737"/>
    <mergeCell ref="B738:C738"/>
    <mergeCell ref="F738:G738"/>
    <mergeCell ref="B739:C739"/>
    <mergeCell ref="F739:G739"/>
    <mergeCell ref="B740:C740"/>
    <mergeCell ref="F740:G740"/>
    <mergeCell ref="B741:C741"/>
    <mergeCell ref="F741:G741"/>
    <mergeCell ref="B742:C742"/>
    <mergeCell ref="F742:G742"/>
    <mergeCell ref="B743:C743"/>
    <mergeCell ref="F743:G743"/>
    <mergeCell ref="B744:C744"/>
    <mergeCell ref="F744:G744"/>
    <mergeCell ref="B745:C745"/>
    <mergeCell ref="F745:G745"/>
    <mergeCell ref="B746:C746"/>
    <mergeCell ref="F746:G746"/>
    <mergeCell ref="B748:C748"/>
    <mergeCell ref="F748:G748"/>
    <mergeCell ref="B749:C749"/>
    <mergeCell ref="F749:G749"/>
    <mergeCell ref="B750:C750"/>
    <mergeCell ref="F750:G750"/>
    <mergeCell ref="B751:C751"/>
    <mergeCell ref="F751:G751"/>
    <mergeCell ref="B752:C752"/>
    <mergeCell ref="F752:G752"/>
    <mergeCell ref="B753:C753"/>
    <mergeCell ref="F753:G753"/>
    <mergeCell ref="B754:C754"/>
    <mergeCell ref="F754:G754"/>
    <mergeCell ref="B755:C755"/>
    <mergeCell ref="F755:G755"/>
    <mergeCell ref="B756:C756"/>
    <mergeCell ref="F756:G756"/>
    <mergeCell ref="B757:C757"/>
    <mergeCell ref="F757:G757"/>
    <mergeCell ref="B758:C758"/>
    <mergeCell ref="F758:G758"/>
    <mergeCell ref="B759:C759"/>
    <mergeCell ref="F759:G759"/>
    <mergeCell ref="B760:C760"/>
    <mergeCell ref="F760:G760"/>
    <mergeCell ref="B761:C761"/>
    <mergeCell ref="F761:G761"/>
    <mergeCell ref="B762:C762"/>
    <mergeCell ref="F762:G762"/>
    <mergeCell ref="B763:C763"/>
    <mergeCell ref="F763:G763"/>
    <mergeCell ref="B764:C764"/>
    <mergeCell ref="F764:G764"/>
    <mergeCell ref="B765:C765"/>
    <mergeCell ref="F765:G765"/>
    <mergeCell ref="B766:C766"/>
    <mergeCell ref="F766:G766"/>
    <mergeCell ref="B767:C767"/>
    <mergeCell ref="F767:G767"/>
    <mergeCell ref="B768:C768"/>
    <mergeCell ref="F768:G768"/>
    <mergeCell ref="B769:C769"/>
    <mergeCell ref="F769:G769"/>
    <mergeCell ref="B770:C770"/>
    <mergeCell ref="F770:G770"/>
    <mergeCell ref="B771:C771"/>
    <mergeCell ref="F771:G771"/>
    <mergeCell ref="B772:C772"/>
    <mergeCell ref="F772:G772"/>
    <mergeCell ref="B773:C773"/>
    <mergeCell ref="F773:G773"/>
    <mergeCell ref="B774:C774"/>
    <mergeCell ref="F774:G774"/>
    <mergeCell ref="B775:C775"/>
    <mergeCell ref="F775:G775"/>
    <mergeCell ref="B776:C776"/>
    <mergeCell ref="F776:G776"/>
    <mergeCell ref="B777:C777"/>
    <mergeCell ref="F777:G777"/>
    <mergeCell ref="B778:C778"/>
    <mergeCell ref="F778:G778"/>
    <mergeCell ref="B779:C779"/>
    <mergeCell ref="F779:G779"/>
    <mergeCell ref="B780:C780"/>
    <mergeCell ref="F780:G780"/>
    <mergeCell ref="B781:C781"/>
    <mergeCell ref="F781:G781"/>
    <mergeCell ref="B782:C782"/>
    <mergeCell ref="F782:G782"/>
    <mergeCell ref="B783:C783"/>
    <mergeCell ref="F783:G783"/>
    <mergeCell ref="B784:C784"/>
    <mergeCell ref="F784:G784"/>
    <mergeCell ref="B785:C785"/>
    <mergeCell ref="F785:G785"/>
    <mergeCell ref="B786:C786"/>
    <mergeCell ref="F786:G786"/>
    <mergeCell ref="B787:C787"/>
    <mergeCell ref="F787:G787"/>
    <mergeCell ref="B788:C788"/>
    <mergeCell ref="F788:G788"/>
    <mergeCell ref="B789:C789"/>
    <mergeCell ref="F789:G789"/>
    <mergeCell ref="B790:C790"/>
    <mergeCell ref="F790:G790"/>
    <mergeCell ref="B793:C793"/>
    <mergeCell ref="F793:G793"/>
    <mergeCell ref="B794:C794"/>
    <mergeCell ref="F794:G794"/>
    <mergeCell ref="B795:C795"/>
    <mergeCell ref="F795:G795"/>
    <mergeCell ref="B798:C798"/>
    <mergeCell ref="F798:G798"/>
    <mergeCell ref="B799:C799"/>
    <mergeCell ref="F799:G799"/>
    <mergeCell ref="B800:C800"/>
    <mergeCell ref="F800:G800"/>
    <mergeCell ref="B801:C801"/>
    <mergeCell ref="F801:G801"/>
    <mergeCell ref="B802:C802"/>
    <mergeCell ref="F802:G802"/>
    <mergeCell ref="B805:C805"/>
    <mergeCell ref="F805:G805"/>
    <mergeCell ref="B803:C803"/>
    <mergeCell ref="F803:G803"/>
    <mergeCell ref="B804:C804"/>
    <mergeCell ref="F804:G804"/>
    <mergeCell ref="B806:C806"/>
    <mergeCell ref="F806:G806"/>
    <mergeCell ref="B807:C807"/>
    <mergeCell ref="F807:G807"/>
    <mergeCell ref="B808:C808"/>
    <mergeCell ref="F808:G808"/>
    <mergeCell ref="B809:C809"/>
    <mergeCell ref="F809:G809"/>
    <mergeCell ref="B810:C810"/>
    <mergeCell ref="F810:G810"/>
    <mergeCell ref="B811:C811"/>
    <mergeCell ref="F811:G811"/>
    <mergeCell ref="B812:C812"/>
    <mergeCell ref="F812:G812"/>
    <mergeCell ref="B813:C813"/>
    <mergeCell ref="F813:G813"/>
    <mergeCell ref="B814:C814"/>
    <mergeCell ref="F814:G814"/>
    <mergeCell ref="B815:C815"/>
    <mergeCell ref="F815:G815"/>
    <mergeCell ref="B816:C816"/>
    <mergeCell ref="F816:G816"/>
    <mergeCell ref="B817:C817"/>
    <mergeCell ref="F817:G817"/>
    <mergeCell ref="B818:C818"/>
    <mergeCell ref="F818:G818"/>
    <mergeCell ref="B819:C819"/>
    <mergeCell ref="F819:G819"/>
    <mergeCell ref="B820:C820"/>
    <mergeCell ref="F820:G820"/>
    <mergeCell ref="B821:C821"/>
    <mergeCell ref="F821:G821"/>
    <mergeCell ref="B822:C822"/>
    <mergeCell ref="F822:G822"/>
    <mergeCell ref="B823:C823"/>
    <mergeCell ref="F823:G823"/>
    <mergeCell ref="B824:C824"/>
    <mergeCell ref="F824:G824"/>
    <mergeCell ref="B825:C825"/>
    <mergeCell ref="F825:G825"/>
    <mergeCell ref="B826:C826"/>
    <mergeCell ref="F826:G826"/>
    <mergeCell ref="B827:C827"/>
    <mergeCell ref="F827:G827"/>
    <mergeCell ref="B828:C828"/>
    <mergeCell ref="F828:G828"/>
    <mergeCell ref="B829:C829"/>
    <mergeCell ref="F829:G829"/>
    <mergeCell ref="B830:C830"/>
    <mergeCell ref="F830:G830"/>
    <mergeCell ref="B831:C831"/>
    <mergeCell ref="F831:G831"/>
    <mergeCell ref="B832:C832"/>
    <mergeCell ref="F832:G832"/>
    <mergeCell ref="B833:C833"/>
    <mergeCell ref="F833:G833"/>
    <mergeCell ref="B834:C834"/>
    <mergeCell ref="F834:G834"/>
    <mergeCell ref="B835:C835"/>
    <mergeCell ref="F835:G835"/>
    <mergeCell ref="B836:C836"/>
    <mergeCell ref="F836:G836"/>
    <mergeCell ref="B837:C837"/>
    <mergeCell ref="F837:G837"/>
    <mergeCell ref="B838:C838"/>
    <mergeCell ref="F838:G838"/>
    <mergeCell ref="B839:C839"/>
    <mergeCell ref="F839:G839"/>
    <mergeCell ref="B840:C840"/>
    <mergeCell ref="F840:G840"/>
    <mergeCell ref="B841:C841"/>
    <mergeCell ref="F841:G841"/>
    <mergeCell ref="B842:C842"/>
    <mergeCell ref="F842:G842"/>
    <mergeCell ref="B843:C843"/>
    <mergeCell ref="F843:G843"/>
    <mergeCell ref="B844:C844"/>
    <mergeCell ref="F844:G844"/>
    <mergeCell ref="B845:C845"/>
    <mergeCell ref="F845:G845"/>
    <mergeCell ref="B846:C846"/>
    <mergeCell ref="F846:G846"/>
    <mergeCell ref="B847:C847"/>
    <mergeCell ref="F847:G847"/>
    <mergeCell ref="B848:C848"/>
    <mergeCell ref="F848:G848"/>
    <mergeCell ref="B849:C849"/>
    <mergeCell ref="F849:G849"/>
    <mergeCell ref="B850:C850"/>
    <mergeCell ref="F850:G850"/>
    <mergeCell ref="B851:C851"/>
    <mergeCell ref="F851:G851"/>
    <mergeCell ref="B852:C852"/>
    <mergeCell ref="F852:G852"/>
    <mergeCell ref="B853:C853"/>
    <mergeCell ref="F853:G853"/>
    <mergeCell ref="B854:C854"/>
    <mergeCell ref="F854:G854"/>
    <mergeCell ref="B855:C855"/>
    <mergeCell ref="F855:G855"/>
    <mergeCell ref="B857:C857"/>
    <mergeCell ref="F857:G857"/>
    <mergeCell ref="B858:C858"/>
    <mergeCell ref="F858:G858"/>
    <mergeCell ref="B859:C859"/>
    <mergeCell ref="F859:G859"/>
    <mergeCell ref="B860:C860"/>
    <mergeCell ref="F860:G860"/>
    <mergeCell ref="B861:C861"/>
    <mergeCell ref="F861:G861"/>
    <mergeCell ref="B862:C862"/>
    <mergeCell ref="F862:G862"/>
    <mergeCell ref="B863:C863"/>
    <mergeCell ref="F863:G863"/>
    <mergeCell ref="B866:C866"/>
    <mergeCell ref="F866:G866"/>
    <mergeCell ref="B867:C867"/>
    <mergeCell ref="F867:G867"/>
    <mergeCell ref="B868:C868"/>
    <mergeCell ref="F868:G868"/>
    <mergeCell ref="B869:C869"/>
    <mergeCell ref="F869:G869"/>
    <mergeCell ref="B870:C870"/>
    <mergeCell ref="F870:G870"/>
    <mergeCell ref="B873:C873"/>
    <mergeCell ref="F873:G873"/>
    <mergeCell ref="B874:C874"/>
    <mergeCell ref="F874:G874"/>
    <mergeCell ref="B875:C875"/>
    <mergeCell ref="F875:G875"/>
    <mergeCell ref="B876:C876"/>
    <mergeCell ref="F876:G876"/>
    <mergeCell ref="B879:C879"/>
    <mergeCell ref="F879:G879"/>
    <mergeCell ref="B880:C880"/>
    <mergeCell ref="F880:G880"/>
    <mergeCell ref="B881:C881"/>
    <mergeCell ref="F881:G881"/>
    <mergeCell ref="B882:C882"/>
    <mergeCell ref="F882:G882"/>
    <mergeCell ref="B883:C883"/>
    <mergeCell ref="F883:G883"/>
    <mergeCell ref="B884:C884"/>
    <mergeCell ref="F884:G884"/>
    <mergeCell ref="B887:C887"/>
    <mergeCell ref="F887:G887"/>
    <mergeCell ref="B888:C888"/>
    <mergeCell ref="F888:G888"/>
    <mergeCell ref="B889:C889"/>
    <mergeCell ref="F889:G889"/>
    <mergeCell ref="B890:C890"/>
    <mergeCell ref="F890:G890"/>
    <mergeCell ref="B891:C891"/>
    <mergeCell ref="F891:G891"/>
    <mergeCell ref="B892:C892"/>
    <mergeCell ref="F892:G892"/>
    <mergeCell ref="B893:C893"/>
    <mergeCell ref="F893:G893"/>
    <mergeCell ref="B894:C894"/>
    <mergeCell ref="F894:G894"/>
    <mergeCell ref="B895:C895"/>
    <mergeCell ref="F895:G895"/>
    <mergeCell ref="B896:C896"/>
    <mergeCell ref="F896:G896"/>
    <mergeCell ref="B897:C897"/>
    <mergeCell ref="F897:G897"/>
    <mergeCell ref="B898:C898"/>
    <mergeCell ref="F898:G898"/>
    <mergeCell ref="B899:C899"/>
    <mergeCell ref="F899:G899"/>
    <mergeCell ref="B900:C900"/>
    <mergeCell ref="F900:G900"/>
    <mergeCell ref="B901:C901"/>
    <mergeCell ref="F901:G901"/>
    <mergeCell ref="B902:C902"/>
    <mergeCell ref="F902:G902"/>
    <mergeCell ref="B903:C903"/>
    <mergeCell ref="F903:G903"/>
    <mergeCell ref="B904:C904"/>
    <mergeCell ref="F904:G904"/>
    <mergeCell ref="B905:C905"/>
    <mergeCell ref="F905:G905"/>
    <mergeCell ref="B906:C906"/>
    <mergeCell ref="F906:G906"/>
    <mergeCell ref="B907:C907"/>
    <mergeCell ref="F907:G907"/>
    <mergeCell ref="B908:C908"/>
    <mergeCell ref="F908:G908"/>
    <mergeCell ref="B910:C910"/>
    <mergeCell ref="F910:G910"/>
    <mergeCell ref="B911:C911"/>
    <mergeCell ref="F911:G911"/>
    <mergeCell ref="B912:C912"/>
    <mergeCell ref="F912:G912"/>
    <mergeCell ref="B913:C913"/>
    <mergeCell ref="F913:G913"/>
    <mergeCell ref="B914:C914"/>
    <mergeCell ref="F914:G914"/>
    <mergeCell ref="B915:C915"/>
    <mergeCell ref="F915:G915"/>
    <mergeCell ref="B916:C916"/>
    <mergeCell ref="F916:G916"/>
    <mergeCell ref="B917:C917"/>
    <mergeCell ref="F917:G917"/>
    <mergeCell ref="B918:C918"/>
    <mergeCell ref="F918:G918"/>
    <mergeCell ref="B919:C919"/>
    <mergeCell ref="F919:G919"/>
    <mergeCell ref="B920:C920"/>
    <mergeCell ref="F920:G920"/>
    <mergeCell ref="B921:C921"/>
    <mergeCell ref="F921:G921"/>
    <mergeCell ref="B922:C922"/>
    <mergeCell ref="F922:G922"/>
    <mergeCell ref="B923:C923"/>
    <mergeCell ref="F923:G923"/>
    <mergeCell ref="B924:C924"/>
    <mergeCell ref="F924:G924"/>
    <mergeCell ref="B925:C925"/>
    <mergeCell ref="F925:G925"/>
    <mergeCell ref="B926:C926"/>
    <mergeCell ref="F926:G926"/>
    <mergeCell ref="B927:C927"/>
    <mergeCell ref="F927:G927"/>
    <mergeCell ref="B928:C928"/>
    <mergeCell ref="F928:G928"/>
    <mergeCell ref="B929:C929"/>
    <mergeCell ref="F929:G929"/>
    <mergeCell ref="B930:C930"/>
    <mergeCell ref="F930:G930"/>
    <mergeCell ref="B931:C931"/>
    <mergeCell ref="F931:G931"/>
    <mergeCell ref="B932:C932"/>
    <mergeCell ref="F932:G932"/>
    <mergeCell ref="B933:C933"/>
    <mergeCell ref="F933:G933"/>
    <mergeCell ref="B934:C934"/>
    <mergeCell ref="F934:G934"/>
    <mergeCell ref="B936:C936"/>
    <mergeCell ref="F936:G936"/>
    <mergeCell ref="B937:C937"/>
    <mergeCell ref="F937:G937"/>
    <mergeCell ref="B938:C938"/>
    <mergeCell ref="F938:G938"/>
    <mergeCell ref="B939:C939"/>
    <mergeCell ref="F939:G939"/>
    <mergeCell ref="B940:C940"/>
    <mergeCell ref="F940:G940"/>
    <mergeCell ref="B941:C941"/>
    <mergeCell ref="F941:G941"/>
    <mergeCell ref="B942:C942"/>
    <mergeCell ref="F942:G942"/>
    <mergeCell ref="B943:C943"/>
    <mergeCell ref="F943:G943"/>
    <mergeCell ref="B944:C944"/>
    <mergeCell ref="F944:G944"/>
    <mergeCell ref="B945:C945"/>
    <mergeCell ref="F945:G945"/>
    <mergeCell ref="B946:C946"/>
    <mergeCell ref="F946:G946"/>
    <mergeCell ref="B947:C947"/>
    <mergeCell ref="F947:G947"/>
    <mergeCell ref="B948:C948"/>
    <mergeCell ref="F948:G948"/>
    <mergeCell ref="B949:C949"/>
    <mergeCell ref="F949:G949"/>
    <mergeCell ref="B950:C950"/>
    <mergeCell ref="F950:G950"/>
    <mergeCell ref="B951:C951"/>
    <mergeCell ref="F951:G951"/>
    <mergeCell ref="B952:C952"/>
    <mergeCell ref="F952:G952"/>
    <mergeCell ref="B953:C953"/>
    <mergeCell ref="F953:G953"/>
    <mergeCell ref="B954:C954"/>
    <mergeCell ref="F954:G954"/>
    <mergeCell ref="B955:C955"/>
    <mergeCell ref="F955:G955"/>
    <mergeCell ref="B959:C959"/>
    <mergeCell ref="F959:G959"/>
    <mergeCell ref="B960:C960"/>
    <mergeCell ref="F960:G960"/>
    <mergeCell ref="B961:C961"/>
    <mergeCell ref="F961:G961"/>
    <mergeCell ref="B962:C962"/>
    <mergeCell ref="F962:G962"/>
    <mergeCell ref="B963:C963"/>
    <mergeCell ref="F963:G963"/>
    <mergeCell ref="B964:C964"/>
    <mergeCell ref="F964:G964"/>
    <mergeCell ref="B965:C965"/>
    <mergeCell ref="F965:G965"/>
    <mergeCell ref="B966:C966"/>
    <mergeCell ref="F966:G966"/>
    <mergeCell ref="B968:C968"/>
    <mergeCell ref="F968:G968"/>
    <mergeCell ref="B969:C969"/>
    <mergeCell ref="F969:G969"/>
    <mergeCell ref="B970:C970"/>
    <mergeCell ref="F970:G970"/>
    <mergeCell ref="B971:C971"/>
    <mergeCell ref="F971:G971"/>
    <mergeCell ref="B972:C972"/>
    <mergeCell ref="F972:G972"/>
    <mergeCell ref="B973:C973"/>
    <mergeCell ref="F973:G973"/>
    <mergeCell ref="B974:C974"/>
    <mergeCell ref="F974:G974"/>
    <mergeCell ref="B975:C975"/>
    <mergeCell ref="F975:G975"/>
    <mergeCell ref="B978:C978"/>
    <mergeCell ref="F978:G978"/>
    <mergeCell ref="B996:C996"/>
    <mergeCell ref="F996:G996"/>
    <mergeCell ref="B997:C997"/>
    <mergeCell ref="F997:G997"/>
    <mergeCell ref="B1007:C1007"/>
    <mergeCell ref="F1007:G1007"/>
    <mergeCell ref="B1008:C1008"/>
    <mergeCell ref="F1008:G1008"/>
    <mergeCell ref="F1009:G1009"/>
    <mergeCell ref="B1024:C1024"/>
    <mergeCell ref="F1024:G1024"/>
    <mergeCell ref="B1025:C1025"/>
    <mergeCell ref="F1025:G1025"/>
    <mergeCell ref="B1026:C1026"/>
    <mergeCell ref="F1026:G1026"/>
    <mergeCell ref="B1027:C1027"/>
    <mergeCell ref="F1027:G1027"/>
    <mergeCell ref="B1031:C1031"/>
    <mergeCell ref="F1031:G1031"/>
    <mergeCell ref="B1032:C1032"/>
    <mergeCell ref="F1032:G1032"/>
    <mergeCell ref="B1033:C1033"/>
    <mergeCell ref="F1033:G1033"/>
    <mergeCell ref="B1034:C1034"/>
    <mergeCell ref="F1034:G1034"/>
    <mergeCell ref="B1038:C1038"/>
    <mergeCell ref="F1038:G1038"/>
    <mergeCell ref="B1039:C1039"/>
    <mergeCell ref="F1039:G1039"/>
    <mergeCell ref="B1040:C1040"/>
    <mergeCell ref="F1040:G1040"/>
    <mergeCell ref="B1041:C1041"/>
    <mergeCell ref="F1041:G1041"/>
    <mergeCell ref="B1045:C1045"/>
    <mergeCell ref="F1045:G1045"/>
    <mergeCell ref="B1046:C1046"/>
    <mergeCell ref="F1046:G1046"/>
    <mergeCell ref="B1047:C1047"/>
    <mergeCell ref="F1047:G1047"/>
    <mergeCell ref="B1051:C1051"/>
    <mergeCell ref="F1051:G1051"/>
    <mergeCell ref="B1052:C1052"/>
    <mergeCell ref="F1052:G1052"/>
    <mergeCell ref="B1053:C1053"/>
    <mergeCell ref="F1053:G1053"/>
    <mergeCell ref="B1054:C1054"/>
    <mergeCell ref="F1054:G1054"/>
    <mergeCell ref="B1055:C1055"/>
    <mergeCell ref="F1055:G1055"/>
    <mergeCell ref="B1056:C1056"/>
    <mergeCell ref="F1056:G1056"/>
    <mergeCell ref="B1058:C1058"/>
    <mergeCell ref="F1058:G1058"/>
    <mergeCell ref="B1072:C1072"/>
    <mergeCell ref="F1072:G1072"/>
    <mergeCell ref="B1073:C1073"/>
    <mergeCell ref="F1073:G1073"/>
    <mergeCell ref="B1082:C1082"/>
    <mergeCell ref="F1082:G1082"/>
    <mergeCell ref="B1083:C1083"/>
    <mergeCell ref="F1083:G1083"/>
    <mergeCell ref="B1084:C1084"/>
    <mergeCell ref="F1084:G1084"/>
    <mergeCell ref="B1085:C1085"/>
    <mergeCell ref="F1085:G1085"/>
    <mergeCell ref="B1088:C1088"/>
    <mergeCell ref="F1088:G1088"/>
    <mergeCell ref="B1089:C1089"/>
    <mergeCell ref="F1089:G1089"/>
    <mergeCell ref="B1090:C1090"/>
    <mergeCell ref="F1090:G1090"/>
    <mergeCell ref="B1093:C1093"/>
    <mergeCell ref="F1093:G1093"/>
    <mergeCell ref="B1094:C1094"/>
    <mergeCell ref="F1094:G1094"/>
    <mergeCell ref="B1098:C1098"/>
    <mergeCell ref="F1098:G1098"/>
    <mergeCell ref="B1099:C1099"/>
    <mergeCell ref="F1099:G1099"/>
    <mergeCell ref="B1100:C1100"/>
    <mergeCell ref="F1100:G1100"/>
    <mergeCell ref="B1101:C1101"/>
    <mergeCell ref="F1101:G1101"/>
    <mergeCell ref="B1102:C1102"/>
    <mergeCell ref="F1102:G1102"/>
    <mergeCell ref="B1103:C1103"/>
    <mergeCell ref="F1103:G1103"/>
    <mergeCell ref="B1104:C1104"/>
    <mergeCell ref="F1104:G1104"/>
    <mergeCell ref="B1105:C1105"/>
    <mergeCell ref="F1105:G1105"/>
    <mergeCell ref="B1106:C1106"/>
    <mergeCell ref="F1106:G1106"/>
    <mergeCell ref="B1107:C1107"/>
    <mergeCell ref="F1107:G1107"/>
    <mergeCell ref="B1109:C1109"/>
    <mergeCell ref="F1109:G1109"/>
    <mergeCell ref="B1110:C1110"/>
    <mergeCell ref="F1110:G1110"/>
    <mergeCell ref="B1111:C1111"/>
    <mergeCell ref="F1111:G1111"/>
    <mergeCell ref="B1112:C1112"/>
    <mergeCell ref="F1112:G1112"/>
    <mergeCell ref="B1113:C1113"/>
    <mergeCell ref="F1113:G1113"/>
    <mergeCell ref="B1114:C1114"/>
    <mergeCell ref="F1114:G1114"/>
    <mergeCell ref="B1115:C1115"/>
    <mergeCell ref="F1115:G1115"/>
    <mergeCell ref="B1116:C1116"/>
    <mergeCell ref="F1116:G1116"/>
    <mergeCell ref="B1118:C1118"/>
    <mergeCell ref="F1118:G1118"/>
    <mergeCell ref="B1119:C1119"/>
    <mergeCell ref="F1119:G1119"/>
    <mergeCell ref="B1120:C1120"/>
    <mergeCell ref="F1120:G1120"/>
    <mergeCell ref="B1121:C1121"/>
    <mergeCell ref="F1121:G1121"/>
    <mergeCell ref="B1122:C1122"/>
    <mergeCell ref="F1122:G1122"/>
    <mergeCell ref="B1123:C1123"/>
    <mergeCell ref="F1123:G1123"/>
    <mergeCell ref="B1124:C1124"/>
    <mergeCell ref="F1124:G1124"/>
    <mergeCell ref="B1125:C1125"/>
    <mergeCell ref="F1125:G1125"/>
    <mergeCell ref="B1128:C1128"/>
    <mergeCell ref="F1128:G1128"/>
    <mergeCell ref="B1129:C1129"/>
    <mergeCell ref="F1129:G1129"/>
    <mergeCell ref="B1132:C1132"/>
    <mergeCell ref="F1132:G1132"/>
    <mergeCell ref="B1133:C1133"/>
    <mergeCell ref="F1133:G1133"/>
    <mergeCell ref="B1136:C1136"/>
    <mergeCell ref="F1136:G1136"/>
    <mergeCell ref="B1137:C1137"/>
    <mergeCell ref="F1137:G1137"/>
    <mergeCell ref="B1141:C1141"/>
    <mergeCell ref="F1141:G1141"/>
    <mergeCell ref="B1142:C1142"/>
    <mergeCell ref="F1142:G1142"/>
    <mergeCell ref="B1143:C1143"/>
    <mergeCell ref="F1143:G1143"/>
    <mergeCell ref="B1144:C1144"/>
    <mergeCell ref="F1144:G1144"/>
    <mergeCell ref="B1145:C1145"/>
    <mergeCell ref="F1145:G1145"/>
    <mergeCell ref="B1146:C1146"/>
    <mergeCell ref="F1146:G1146"/>
    <mergeCell ref="B1147:C1147"/>
    <mergeCell ref="F1147:G1147"/>
    <mergeCell ref="B1148:C1148"/>
    <mergeCell ref="F1148:G1148"/>
    <mergeCell ref="B1149:C1149"/>
    <mergeCell ref="F1149:G1149"/>
    <mergeCell ref="B1150:C1150"/>
    <mergeCell ref="F1150:G1150"/>
    <mergeCell ref="B1151:C1151"/>
    <mergeCell ref="F1151:G1151"/>
    <mergeCell ref="B1155:C1155"/>
    <mergeCell ref="F1155:G1155"/>
    <mergeCell ref="B1156:C1156"/>
    <mergeCell ref="F1156:G1156"/>
    <mergeCell ref="B1170:C1170"/>
    <mergeCell ref="F1170:G1170"/>
    <mergeCell ref="B1171:C1171"/>
    <mergeCell ref="F1171:G1171"/>
    <mergeCell ref="B1172:C1172"/>
    <mergeCell ref="F1172:G1172"/>
    <mergeCell ref="B1173:C1173"/>
    <mergeCell ref="F1173:G1173"/>
    <mergeCell ref="B1174:C1174"/>
    <mergeCell ref="F1174:G1174"/>
    <mergeCell ref="B1175:C1175"/>
    <mergeCell ref="F1175:G1175"/>
    <mergeCell ref="B1176:C1176"/>
    <mergeCell ref="F1176:G1176"/>
    <mergeCell ref="B1177:C1177"/>
    <mergeCell ref="F1177:G1177"/>
    <mergeCell ref="B1178:C1178"/>
    <mergeCell ref="F1178:G1178"/>
    <mergeCell ref="B1179:C1179"/>
    <mergeCell ref="F1179:G1179"/>
    <mergeCell ref="B1180:C1180"/>
    <mergeCell ref="F1180:G1180"/>
    <mergeCell ref="B1181:C1181"/>
    <mergeCell ref="F1181:G1181"/>
    <mergeCell ref="B1182:C1182"/>
    <mergeCell ref="F1182:G1182"/>
    <mergeCell ref="B1183:C1183"/>
    <mergeCell ref="F1183:G1183"/>
    <mergeCell ref="B1184:C1184"/>
    <mergeCell ref="F1184:G1184"/>
    <mergeCell ref="B1185:C1185"/>
    <mergeCell ref="F1185:G1185"/>
    <mergeCell ref="B1186:C1186"/>
    <mergeCell ref="F1186:G1186"/>
    <mergeCell ref="B1187:C1187"/>
    <mergeCell ref="F1187:G1187"/>
    <mergeCell ref="B1188:C1188"/>
    <mergeCell ref="F1188:G1188"/>
    <mergeCell ref="B1189:C1189"/>
    <mergeCell ref="F1189:G1189"/>
    <mergeCell ref="B1190:C1190"/>
    <mergeCell ref="F1190:G1190"/>
    <mergeCell ref="B1191:C1191"/>
    <mergeCell ref="F1191:G1191"/>
    <mergeCell ref="B1192:C1192"/>
    <mergeCell ref="F1192:G1192"/>
    <mergeCell ref="B1193:C1193"/>
    <mergeCell ref="F1193:G1193"/>
    <mergeCell ref="B1194:C1194"/>
    <mergeCell ref="F1194:G1194"/>
    <mergeCell ref="B1195:C1195"/>
    <mergeCell ref="F1195:G1195"/>
    <mergeCell ref="B1196:C1196"/>
    <mergeCell ref="F1196:G1196"/>
    <mergeCell ref="B1197:C1197"/>
    <mergeCell ref="F1197:G1197"/>
    <mergeCell ref="B1198:C1198"/>
    <mergeCell ref="F1198:G1198"/>
    <mergeCell ref="B1200:C1200"/>
    <mergeCell ref="F1200:G1200"/>
    <mergeCell ref="B1201:C1201"/>
    <mergeCell ref="F1201:G1201"/>
    <mergeCell ref="B1202:C1202"/>
    <mergeCell ref="F1202:G1202"/>
    <mergeCell ref="B1203:C1203"/>
    <mergeCell ref="F1203:G1203"/>
    <mergeCell ref="B1213:C1213"/>
    <mergeCell ref="F1213:G1213"/>
    <mergeCell ref="B1219:C1219"/>
    <mergeCell ref="F1219:G1219"/>
    <mergeCell ref="B1220:C1220"/>
    <mergeCell ref="F1220:G1220"/>
    <mergeCell ref="B1221:C1221"/>
    <mergeCell ref="F1221:G1221"/>
    <mergeCell ref="B1227:C1227"/>
    <mergeCell ref="F1227:G1227"/>
    <mergeCell ref="B1228:C1228"/>
    <mergeCell ref="F1228:G1228"/>
    <mergeCell ref="B1229:C1229"/>
    <mergeCell ref="F1229:G1229"/>
    <mergeCell ref="B1230:C1230"/>
    <mergeCell ref="F1230:G1230"/>
    <mergeCell ref="B1231:C1231"/>
    <mergeCell ref="F1231:G1231"/>
    <mergeCell ref="B1232:C1232"/>
    <mergeCell ref="F1232:G1232"/>
    <mergeCell ref="B1233:C1233"/>
    <mergeCell ref="F1233:G1233"/>
    <mergeCell ref="B1234:C1234"/>
    <mergeCell ref="F1234:G1234"/>
    <mergeCell ref="B1239:C1239"/>
    <mergeCell ref="F1239:G1239"/>
    <mergeCell ref="B1240:C1240"/>
    <mergeCell ref="F1240:G1240"/>
    <mergeCell ref="B1241:C1241"/>
    <mergeCell ref="F1241:G1241"/>
    <mergeCell ref="B1242:C1242"/>
    <mergeCell ref="F1242:G1242"/>
    <mergeCell ref="B1243:C1243"/>
    <mergeCell ref="F1243:G1243"/>
    <mergeCell ref="B1244:C1244"/>
    <mergeCell ref="F1244:G1244"/>
    <mergeCell ref="B1249:C1249"/>
    <mergeCell ref="F1249:G1249"/>
    <mergeCell ref="B1250:C1250"/>
    <mergeCell ref="F1250:G1250"/>
    <mergeCell ref="B1251:C1251"/>
    <mergeCell ref="F1251:G1251"/>
    <mergeCell ref="B1256:C1256"/>
    <mergeCell ref="F1256:G1256"/>
    <mergeCell ref="B1257:C1257"/>
    <mergeCell ref="F1257:G1257"/>
    <mergeCell ref="B1258:C1258"/>
    <mergeCell ref="F1258:G1258"/>
    <mergeCell ref="B1263:C1263"/>
    <mergeCell ref="F1263:G1263"/>
    <mergeCell ref="B1264:C1264"/>
    <mergeCell ref="F1264:G1264"/>
    <mergeCell ref="B1265:C1265"/>
    <mergeCell ref="F1265:G1265"/>
    <mergeCell ref="B1268:C1268"/>
    <mergeCell ref="F1268:G1268"/>
    <mergeCell ref="B1269:C1269"/>
    <mergeCell ref="F1269:G1269"/>
    <mergeCell ref="B1270:C1270"/>
    <mergeCell ref="F1270:G1270"/>
    <mergeCell ref="B1275:C1275"/>
    <mergeCell ref="F1275:G1275"/>
    <mergeCell ref="B1276:C1276"/>
    <mergeCell ref="F1276:G1276"/>
    <mergeCell ref="B1277:C1277"/>
    <mergeCell ref="F1277:G1277"/>
    <mergeCell ref="B1280:C1280"/>
    <mergeCell ref="F1280:G1280"/>
    <mergeCell ref="B1281:C1281"/>
    <mergeCell ref="F1281:G1281"/>
    <mergeCell ref="B1282:C1282"/>
    <mergeCell ref="F1282:G1282"/>
    <mergeCell ref="B1283:C1283"/>
    <mergeCell ref="F1283:G1283"/>
    <mergeCell ref="B1284:C1284"/>
    <mergeCell ref="F1284:G1284"/>
    <mergeCell ref="B1285:C1285"/>
    <mergeCell ref="F1285:G1285"/>
    <mergeCell ref="B1290:C1290"/>
    <mergeCell ref="F1290:G1290"/>
    <mergeCell ref="B1291:C1291"/>
    <mergeCell ref="F1291:G1291"/>
    <mergeCell ref="B1292:C1292"/>
    <mergeCell ref="F1292:G1292"/>
    <mergeCell ref="B1293:C1293"/>
    <mergeCell ref="F1293:G1293"/>
    <mergeCell ref="B1294:C1294"/>
    <mergeCell ref="F1294:G1294"/>
    <mergeCell ref="B1295:C1295"/>
    <mergeCell ref="F1295:G1295"/>
    <mergeCell ref="B1296:C1296"/>
    <mergeCell ref="F1296:G1296"/>
    <mergeCell ref="B1297:C1297"/>
    <mergeCell ref="F1297:G1297"/>
    <mergeCell ref="B1298:C1298"/>
    <mergeCell ref="F1298:G1298"/>
    <mergeCell ref="B1299:C1299"/>
    <mergeCell ref="F1299:G1299"/>
    <mergeCell ref="B1314:C1314"/>
    <mergeCell ref="F1314:G1314"/>
    <mergeCell ref="B1315:C1315"/>
    <mergeCell ref="F1315:G1315"/>
    <mergeCell ref="B1316:C1316"/>
    <mergeCell ref="F1316:G1316"/>
    <mergeCell ref="B1318:C1318"/>
    <mergeCell ref="F1318:G1318"/>
    <mergeCell ref="B1317:C1317"/>
    <mergeCell ref="F1317:G1317"/>
    <mergeCell ref="B1319:C1319"/>
    <mergeCell ref="F1319:G1319"/>
    <mergeCell ref="B1320:C1320"/>
    <mergeCell ref="F1320:G1320"/>
    <mergeCell ref="B1322:C1322"/>
    <mergeCell ref="F1322:G1322"/>
    <mergeCell ref="B1321:C1321"/>
    <mergeCell ref="F1321:G1321"/>
    <mergeCell ref="B1323:C1323"/>
    <mergeCell ref="F1323:G1323"/>
    <mergeCell ref="B1324:C1324"/>
    <mergeCell ref="F1324:G1324"/>
    <mergeCell ref="B1328:C1328"/>
    <mergeCell ref="F1328:G1328"/>
    <mergeCell ref="B1325:C1325"/>
    <mergeCell ref="F1325:G1325"/>
    <mergeCell ref="B1326:C1326"/>
    <mergeCell ref="F1326:G1326"/>
    <mergeCell ref="F1341:G1341"/>
    <mergeCell ref="F1310:G1310"/>
    <mergeCell ref="B1337:C1337"/>
    <mergeCell ref="F1337:G1337"/>
    <mergeCell ref="B1329:C1329"/>
    <mergeCell ref="F1329:G1329"/>
    <mergeCell ref="B1330:C1330"/>
    <mergeCell ref="F1330:G1330"/>
    <mergeCell ref="B1327:C1327"/>
    <mergeCell ref="F1327:G1327"/>
    <mergeCell ref="B1344:C1344"/>
    <mergeCell ref="F1344:G1344"/>
    <mergeCell ref="F1312:G1312"/>
    <mergeCell ref="B1342:C1342"/>
    <mergeCell ref="F1342:G1342"/>
    <mergeCell ref="B1343:C1343"/>
    <mergeCell ref="F1343:G1343"/>
    <mergeCell ref="B1338:C1338"/>
    <mergeCell ref="F1338:G1338"/>
    <mergeCell ref="B1341:C1341"/>
    <mergeCell ref="B1352:C1352"/>
    <mergeCell ref="F1352:G1352"/>
    <mergeCell ref="B1353:C1353"/>
    <mergeCell ref="F1353:G1353"/>
    <mergeCell ref="B1354:C1354"/>
    <mergeCell ref="F1354:G1354"/>
    <mergeCell ref="B1355:C1355"/>
    <mergeCell ref="F1355:G1355"/>
    <mergeCell ref="B1356:C1356"/>
    <mergeCell ref="F1356:G1356"/>
    <mergeCell ref="B1357:C1357"/>
    <mergeCell ref="F1357:G1357"/>
    <mergeCell ref="B1358:C1358"/>
    <mergeCell ref="F1358:G1358"/>
    <mergeCell ref="B1359:C1359"/>
    <mergeCell ref="F1359:G1359"/>
    <mergeCell ref="B1372:C1372"/>
    <mergeCell ref="F1372:G1372"/>
    <mergeCell ref="B1373:C1373"/>
    <mergeCell ref="F1373:G1373"/>
    <mergeCell ref="B1377:C1377"/>
    <mergeCell ref="F1377:G1377"/>
    <mergeCell ref="B1378:C1378"/>
    <mergeCell ref="F1378:G1378"/>
    <mergeCell ref="B1379:C1379"/>
    <mergeCell ref="F1379:G1379"/>
    <mergeCell ref="B1380:C1380"/>
    <mergeCell ref="F1380:G1380"/>
    <mergeCell ref="B1382:C1382"/>
    <mergeCell ref="F1382:G1382"/>
    <mergeCell ref="B1386:C1386"/>
    <mergeCell ref="F1386:G1386"/>
    <mergeCell ref="B1387:C1387"/>
    <mergeCell ref="F1387:G1387"/>
    <mergeCell ref="B1388:C1388"/>
    <mergeCell ref="F1388:G1388"/>
    <mergeCell ref="B1389:C1389"/>
    <mergeCell ref="F1389:G1389"/>
    <mergeCell ref="B1390:C1390"/>
    <mergeCell ref="F1390:G1390"/>
    <mergeCell ref="B1391:C1391"/>
    <mergeCell ref="F1391:G1391"/>
    <mergeCell ref="B1392:C1392"/>
    <mergeCell ref="F1392:G1392"/>
    <mergeCell ref="B1393:C1393"/>
    <mergeCell ref="F1393:G1393"/>
    <mergeCell ref="B1394:C1394"/>
    <mergeCell ref="F1394:G1394"/>
    <mergeCell ref="B1395:C1395"/>
    <mergeCell ref="F1395:G1395"/>
    <mergeCell ref="B1396:C1396"/>
    <mergeCell ref="F1396:G1396"/>
    <mergeCell ref="B1397:C1397"/>
    <mergeCell ref="F1397:G1397"/>
    <mergeCell ref="B1398:C1398"/>
    <mergeCell ref="F1398:G1398"/>
    <mergeCell ref="B1399:C1399"/>
    <mergeCell ref="F1399:G1399"/>
    <mergeCell ref="B1400:C1400"/>
    <mergeCell ref="F1400:G1400"/>
    <mergeCell ref="B1401:C1401"/>
    <mergeCell ref="F1401:G1401"/>
    <mergeCell ref="B1402:C1402"/>
    <mergeCell ref="F1402:G1402"/>
    <mergeCell ref="B1403:C1403"/>
    <mergeCell ref="F1403:G1403"/>
    <mergeCell ref="B1404:C1404"/>
    <mergeCell ref="F1404:G1404"/>
    <mergeCell ref="B1405:C1405"/>
    <mergeCell ref="F1405:G1405"/>
    <mergeCell ref="B1406:C1406"/>
    <mergeCell ref="F1406:G1406"/>
    <mergeCell ref="B1407:C1407"/>
    <mergeCell ref="F1407:G1407"/>
    <mergeCell ref="B1408:C1408"/>
    <mergeCell ref="F1408:G1408"/>
    <mergeCell ref="B1409:C1409"/>
    <mergeCell ref="F1409:G1409"/>
    <mergeCell ref="B1410:C1410"/>
    <mergeCell ref="F1410:G1410"/>
    <mergeCell ref="B1411:C1411"/>
    <mergeCell ref="F1411:G1411"/>
    <mergeCell ref="B1412:C1412"/>
    <mergeCell ref="F1412:G1412"/>
    <mergeCell ref="B1413:C1413"/>
    <mergeCell ref="F1413:G1413"/>
    <mergeCell ref="B1414:C1414"/>
    <mergeCell ref="F1414:G1414"/>
    <mergeCell ref="B1415:C1415"/>
    <mergeCell ref="F1415:G1415"/>
    <mergeCell ref="B1416:C1416"/>
    <mergeCell ref="F1416:G1416"/>
    <mergeCell ref="B1417:C1417"/>
    <mergeCell ref="F1417:G1417"/>
    <mergeCell ref="B1418:C1418"/>
    <mergeCell ref="F1418:G1418"/>
    <mergeCell ref="B1419:C1419"/>
    <mergeCell ref="F1419:G1419"/>
    <mergeCell ref="B1420:C1420"/>
    <mergeCell ref="F1420:G1420"/>
    <mergeCell ref="B1421:C1421"/>
    <mergeCell ref="F1421:G1421"/>
    <mergeCell ref="B1422:C1422"/>
    <mergeCell ref="F1422:G1422"/>
    <mergeCell ref="B1423:C1423"/>
    <mergeCell ref="F1423:G1423"/>
    <mergeCell ref="B1424:C1424"/>
    <mergeCell ref="F1424:G1424"/>
    <mergeCell ref="B1425:C1425"/>
    <mergeCell ref="F1425:G1425"/>
    <mergeCell ref="B1426:C1426"/>
    <mergeCell ref="F1426:G1426"/>
    <mergeCell ref="B1427:C1427"/>
    <mergeCell ref="F1427:G1427"/>
    <mergeCell ref="B1428:C1428"/>
    <mergeCell ref="F1428:G1428"/>
    <mergeCell ref="B1430:C1430"/>
    <mergeCell ref="F1430:G1430"/>
    <mergeCell ref="B1431:C1431"/>
    <mergeCell ref="F1431:G1431"/>
    <mergeCell ref="B1433:C1433"/>
    <mergeCell ref="F1433:G1433"/>
    <mergeCell ref="B1434:C1434"/>
    <mergeCell ref="F1434:G1434"/>
    <mergeCell ref="B1435:C1435"/>
    <mergeCell ref="F1435:G1435"/>
    <mergeCell ref="B1436:C1436"/>
    <mergeCell ref="F1436:G1436"/>
    <mergeCell ref="B1437:C1437"/>
    <mergeCell ref="F1437:G1437"/>
    <mergeCell ref="B1438:C1438"/>
    <mergeCell ref="F1438:G1438"/>
    <mergeCell ref="B1439:C1439"/>
    <mergeCell ref="F1439:G1439"/>
    <mergeCell ref="B1440:C1440"/>
    <mergeCell ref="F1440:G1440"/>
    <mergeCell ref="B1441:C1441"/>
    <mergeCell ref="F1441:G1441"/>
    <mergeCell ref="B1442:C1442"/>
    <mergeCell ref="F1442:G1442"/>
    <mergeCell ref="B1443:C1443"/>
    <mergeCell ref="F1443:G1443"/>
    <mergeCell ref="B1444:C1444"/>
    <mergeCell ref="F1444:G1444"/>
    <mergeCell ref="B1445:C1445"/>
    <mergeCell ref="F1445:G1445"/>
    <mergeCell ref="B1446:C1446"/>
    <mergeCell ref="F1446:G1446"/>
    <mergeCell ref="B1447:C1447"/>
    <mergeCell ref="F1447:G1447"/>
    <mergeCell ref="B1448:C1448"/>
    <mergeCell ref="F1448:G1448"/>
    <mergeCell ref="B1449:C1449"/>
    <mergeCell ref="F1449:G1449"/>
    <mergeCell ref="B1450:C1450"/>
    <mergeCell ref="F1450:G1450"/>
    <mergeCell ref="B1451:C1451"/>
    <mergeCell ref="F1451:G1451"/>
    <mergeCell ref="B1452:C1452"/>
    <mergeCell ref="F1452:G1452"/>
    <mergeCell ref="B1453:C1453"/>
    <mergeCell ref="F1453:G1453"/>
    <mergeCell ref="B1454:C1454"/>
    <mergeCell ref="F1454:G1454"/>
    <mergeCell ref="B1455:C1455"/>
    <mergeCell ref="F1455:G1455"/>
    <mergeCell ref="B1456:C1456"/>
    <mergeCell ref="F1456:G1456"/>
    <mergeCell ref="B1457:C1457"/>
    <mergeCell ref="F1457:G1457"/>
    <mergeCell ref="B1458:C1458"/>
    <mergeCell ref="F1458:G1458"/>
    <mergeCell ref="B1459:C1459"/>
    <mergeCell ref="F1459:G1459"/>
    <mergeCell ref="B1460:C1460"/>
    <mergeCell ref="F1460:G1460"/>
    <mergeCell ref="B1461:C1461"/>
    <mergeCell ref="F1461:G1461"/>
    <mergeCell ref="B1462:C1462"/>
    <mergeCell ref="F1462:G1462"/>
    <mergeCell ref="B1463:C1463"/>
    <mergeCell ref="F1463:G1463"/>
    <mergeCell ref="B1464:C1464"/>
    <mergeCell ref="F1464:G1464"/>
    <mergeCell ref="B1465:C1465"/>
    <mergeCell ref="F1465:G1465"/>
    <mergeCell ref="B1466:C1466"/>
    <mergeCell ref="F1466:G1466"/>
    <mergeCell ref="B1467:C1467"/>
    <mergeCell ref="F1467:G1467"/>
    <mergeCell ref="B1468:C1468"/>
    <mergeCell ref="F1468:G1468"/>
    <mergeCell ref="B1469:C1469"/>
    <mergeCell ref="F1469:G1469"/>
    <mergeCell ref="B1470:C1470"/>
    <mergeCell ref="F1470:G1470"/>
    <mergeCell ref="B1471:C1471"/>
    <mergeCell ref="F1471:G1471"/>
    <mergeCell ref="B1472:C1472"/>
    <mergeCell ref="F1472:G1472"/>
    <mergeCell ref="B1473:C1473"/>
    <mergeCell ref="F1473:G1473"/>
    <mergeCell ref="B1474:C1474"/>
    <mergeCell ref="F1474:G1474"/>
    <mergeCell ref="B1475:C1475"/>
    <mergeCell ref="F1475:G1475"/>
    <mergeCell ref="B1476:C1476"/>
    <mergeCell ref="F1476:G1476"/>
    <mergeCell ref="B1477:C1477"/>
    <mergeCell ref="F1477:G1477"/>
    <mergeCell ref="B1478:C1478"/>
    <mergeCell ref="F1478:G1478"/>
    <mergeCell ref="B1479:C1479"/>
    <mergeCell ref="F1479:G1479"/>
    <mergeCell ref="B1480:C1480"/>
    <mergeCell ref="F1480:G1480"/>
    <mergeCell ref="B1481:C1481"/>
    <mergeCell ref="F1481:G1481"/>
    <mergeCell ref="B1482:C1482"/>
    <mergeCell ref="F1482:G1482"/>
    <mergeCell ref="B1483:C1483"/>
    <mergeCell ref="F1483:G1483"/>
    <mergeCell ref="B1484:C1484"/>
    <mergeCell ref="F1484:G1484"/>
    <mergeCell ref="B1485:C1485"/>
    <mergeCell ref="F1485:G1485"/>
    <mergeCell ref="B1486:C1486"/>
    <mergeCell ref="F1486:G1486"/>
    <mergeCell ref="B1487:C1487"/>
    <mergeCell ref="F1487:G1487"/>
    <mergeCell ref="B1488:C1488"/>
    <mergeCell ref="F1488:G1488"/>
    <mergeCell ref="B1489:C1489"/>
    <mergeCell ref="F1489:G1489"/>
    <mergeCell ref="B1490:C1490"/>
    <mergeCell ref="F1490:G1490"/>
    <mergeCell ref="B1491:C1491"/>
    <mergeCell ref="F1491:G1491"/>
    <mergeCell ref="B1492:C1492"/>
    <mergeCell ref="F1492:G1492"/>
    <mergeCell ref="B1493:C1493"/>
    <mergeCell ref="F1493:G1493"/>
    <mergeCell ref="B1494:C1494"/>
    <mergeCell ref="F1494:G1494"/>
    <mergeCell ref="B1495:C1495"/>
    <mergeCell ref="F1495:G1495"/>
    <mergeCell ref="B1496:C1496"/>
    <mergeCell ref="F1496:G1496"/>
    <mergeCell ref="B1497:C1497"/>
    <mergeCell ref="F1497:G1497"/>
    <mergeCell ref="B1498:C1498"/>
    <mergeCell ref="F1498:G1498"/>
    <mergeCell ref="B1499:C1499"/>
    <mergeCell ref="F1499:G1499"/>
    <mergeCell ref="B1500:C1500"/>
    <mergeCell ref="F1500:G1500"/>
    <mergeCell ref="B1501:C1501"/>
    <mergeCell ref="F1501:G1501"/>
    <mergeCell ref="B1502:C1502"/>
    <mergeCell ref="F1502:G1502"/>
    <mergeCell ref="B1503:C1503"/>
    <mergeCell ref="F1503:G1503"/>
    <mergeCell ref="B1504:C1504"/>
    <mergeCell ref="F1504:G1504"/>
    <mergeCell ref="B1505:C1505"/>
    <mergeCell ref="F1505:G1505"/>
    <mergeCell ref="B1506:C1506"/>
    <mergeCell ref="F1506:G1506"/>
    <mergeCell ref="B1507:C1507"/>
    <mergeCell ref="F1507:G1507"/>
    <mergeCell ref="B1508:C1508"/>
    <mergeCell ref="F1508:G1508"/>
    <mergeCell ref="B1509:C1509"/>
    <mergeCell ref="F1509:G1509"/>
    <mergeCell ref="B1510:C1510"/>
    <mergeCell ref="F1510:G1510"/>
    <mergeCell ref="B1511:C1511"/>
    <mergeCell ref="F1511:G1511"/>
    <mergeCell ref="B1512:C1512"/>
    <mergeCell ref="F1512:G1512"/>
    <mergeCell ref="B1515:C1515"/>
    <mergeCell ref="F1515:G1515"/>
    <mergeCell ref="B1516:C1516"/>
    <mergeCell ref="F1516:G1516"/>
    <mergeCell ref="B1517:C1517"/>
    <mergeCell ref="F1517:G1517"/>
    <mergeCell ref="B1518:C1518"/>
    <mergeCell ref="F1518:G1518"/>
    <mergeCell ref="B1523:C1523"/>
    <mergeCell ref="F1523:G1523"/>
    <mergeCell ref="B1525:C1525"/>
    <mergeCell ref="F1525:G1525"/>
    <mergeCell ref="B1527:C1527"/>
    <mergeCell ref="F1527:G1527"/>
    <mergeCell ref="B1539:C1539"/>
    <mergeCell ref="F1539:G1539"/>
    <mergeCell ref="B1540:C1540"/>
    <mergeCell ref="F1540:G1540"/>
    <mergeCell ref="B1541:C1541"/>
    <mergeCell ref="F1541:G1541"/>
    <mergeCell ref="B1542:C1542"/>
    <mergeCell ref="F1542:G1542"/>
    <mergeCell ref="B1543:C1543"/>
    <mergeCell ref="F1543:G1543"/>
    <mergeCell ref="B1544:C1544"/>
    <mergeCell ref="F1544:G1544"/>
    <mergeCell ref="B1545:C1545"/>
    <mergeCell ref="F1545:G1545"/>
    <mergeCell ref="B1546:C1546"/>
    <mergeCell ref="F1546:G1546"/>
    <mergeCell ref="B1547:C1547"/>
    <mergeCell ref="F1547:G1547"/>
    <mergeCell ref="B1550:C1550"/>
    <mergeCell ref="F1550:G1550"/>
    <mergeCell ref="B1551:C1551"/>
    <mergeCell ref="F1551:G1551"/>
    <mergeCell ref="B1552:C1552"/>
    <mergeCell ref="F1552:G1552"/>
    <mergeCell ref="B1553:C1553"/>
    <mergeCell ref="F1553:G1553"/>
    <mergeCell ref="B1554:C1554"/>
    <mergeCell ref="F1554:G1554"/>
    <mergeCell ref="B1555:C1555"/>
    <mergeCell ref="F1555:G1555"/>
    <mergeCell ref="B1556:C1556"/>
    <mergeCell ref="F1556:G1556"/>
    <mergeCell ref="B1561:C1561"/>
    <mergeCell ref="F1561:G1561"/>
    <mergeCell ref="B1562:C1562"/>
    <mergeCell ref="F1562:G1562"/>
    <mergeCell ref="B1571:C1571"/>
    <mergeCell ref="F1571:G1571"/>
    <mergeCell ref="B1572:C1572"/>
    <mergeCell ref="F1572:G1572"/>
    <mergeCell ref="B1573:C1573"/>
    <mergeCell ref="F1573:G1573"/>
    <mergeCell ref="B1575:C1575"/>
    <mergeCell ref="F1575:G1575"/>
    <mergeCell ref="B1577:C1577"/>
    <mergeCell ref="F1577:G1577"/>
    <mergeCell ref="B1581:C1581"/>
    <mergeCell ref="F1581:G1581"/>
    <mergeCell ref="B1582:C1582"/>
    <mergeCell ref="F1582:G1582"/>
    <mergeCell ref="B1583:C1583"/>
    <mergeCell ref="F1583:G1583"/>
    <mergeCell ref="B1584:C1584"/>
    <mergeCell ref="F1584:G1584"/>
    <mergeCell ref="B1585:C1585"/>
    <mergeCell ref="F1585:G1585"/>
    <mergeCell ref="B1586:C1586"/>
    <mergeCell ref="F1586:G1586"/>
    <mergeCell ref="B1587:C1587"/>
    <mergeCell ref="F1587:G1587"/>
    <mergeCell ref="B1588:C1588"/>
    <mergeCell ref="F1588:G1588"/>
    <mergeCell ref="B1591:C1591"/>
    <mergeCell ref="F1591:G1591"/>
    <mergeCell ref="B1592:C1592"/>
    <mergeCell ref="F1592:G1592"/>
    <mergeCell ref="B1593:C1593"/>
    <mergeCell ref="F1593:G1593"/>
    <mergeCell ref="B1594:C1594"/>
    <mergeCell ref="F1594:G1594"/>
    <mergeCell ref="B1595:C1595"/>
    <mergeCell ref="F1595:G1595"/>
    <mergeCell ref="B1596:C1596"/>
    <mergeCell ref="F1596:G1596"/>
    <mergeCell ref="B1597:C1597"/>
    <mergeCell ref="F1597:G1597"/>
    <mergeCell ref="B1600:C1600"/>
    <mergeCell ref="F1600:G1600"/>
    <mergeCell ref="B1598:C1598"/>
    <mergeCell ref="F1598:G1598"/>
    <mergeCell ref="B1599:C1599"/>
    <mergeCell ref="F1599:G1599"/>
    <mergeCell ref="B1601:C1601"/>
    <mergeCell ref="F1601:G1601"/>
    <mergeCell ref="B1602:C1602"/>
    <mergeCell ref="F1602:G1602"/>
    <mergeCell ref="B1603:C1603"/>
    <mergeCell ref="F1603:G1603"/>
    <mergeCell ref="B1605:C1605"/>
    <mergeCell ref="F1605:G1605"/>
    <mergeCell ref="B1606:C1606"/>
    <mergeCell ref="F1606:G1606"/>
    <mergeCell ref="B1607:C1607"/>
    <mergeCell ref="F1607:G1607"/>
    <mergeCell ref="B1608:C1608"/>
    <mergeCell ref="F1608:G1608"/>
    <mergeCell ref="B1609:C1609"/>
    <mergeCell ref="F1609:G1609"/>
    <mergeCell ref="B1622:C1622"/>
    <mergeCell ref="F1622:G1622"/>
    <mergeCell ref="B1623:C1623"/>
    <mergeCell ref="F1623:G1623"/>
    <mergeCell ref="B1624:C1624"/>
    <mergeCell ref="F1624:G1624"/>
    <mergeCell ref="A1625:G1625"/>
    <mergeCell ref="B1626:C1626"/>
    <mergeCell ref="F1626:G1626"/>
    <mergeCell ref="B1627:C1627"/>
    <mergeCell ref="F1627:G1627"/>
    <mergeCell ref="B1628:C1628"/>
    <mergeCell ref="F1628:G1628"/>
    <mergeCell ref="B1631:C1631"/>
    <mergeCell ref="F1631:G1631"/>
    <mergeCell ref="B1632:C1632"/>
    <mergeCell ref="F1632:G1632"/>
    <mergeCell ref="B1633:C1633"/>
    <mergeCell ref="F1633:G1633"/>
    <mergeCell ref="B1634:C1634"/>
    <mergeCell ref="F1634:G1634"/>
    <mergeCell ref="B1635:C1635"/>
    <mergeCell ref="F1635:G1635"/>
    <mergeCell ref="B1636:C1636"/>
    <mergeCell ref="F1636:G1636"/>
    <mergeCell ref="B1637:C1637"/>
    <mergeCell ref="F1637:G1637"/>
    <mergeCell ref="B1638:C1638"/>
    <mergeCell ref="F1638:G1638"/>
    <mergeCell ref="B1639:C1639"/>
    <mergeCell ref="F1639:G1639"/>
    <mergeCell ref="B1640:C1640"/>
    <mergeCell ref="F1640:G1640"/>
    <mergeCell ref="B1641:C1641"/>
    <mergeCell ref="F1641:G1641"/>
    <mergeCell ref="B1642:C1642"/>
    <mergeCell ref="F1642:G1642"/>
    <mergeCell ref="B1643:C1643"/>
    <mergeCell ref="F1643:G1643"/>
    <mergeCell ref="B1644:C1644"/>
    <mergeCell ref="F1644:G1644"/>
    <mergeCell ref="B1645:C1645"/>
    <mergeCell ref="F1645:G1645"/>
    <mergeCell ref="B1646:C1646"/>
    <mergeCell ref="F1646:G1646"/>
    <mergeCell ref="B1647:C1647"/>
    <mergeCell ref="F1647:G1647"/>
    <mergeCell ref="B1648:C1648"/>
    <mergeCell ref="F1648:G1648"/>
    <mergeCell ref="B1649:C1649"/>
    <mergeCell ref="F1649:G1649"/>
    <mergeCell ref="B1650:C1650"/>
    <mergeCell ref="F1650:G1650"/>
    <mergeCell ref="B1651:C1651"/>
    <mergeCell ref="F1651:G1651"/>
    <mergeCell ref="B1652:C1652"/>
    <mergeCell ref="F1652:G1652"/>
    <mergeCell ref="B1653:C1653"/>
    <mergeCell ref="F1653:G1653"/>
    <mergeCell ref="B1654:C1654"/>
    <mergeCell ref="F1654:G1654"/>
    <mergeCell ref="B1655:C1655"/>
    <mergeCell ref="F1655:G1655"/>
    <mergeCell ref="B1656:C1656"/>
    <mergeCell ref="F1656:G1656"/>
    <mergeCell ref="B1657:C1657"/>
    <mergeCell ref="F1657:G1657"/>
    <mergeCell ref="B1658:C1658"/>
    <mergeCell ref="F1658:G1658"/>
    <mergeCell ref="B1659:C1659"/>
    <mergeCell ref="F1659:G1659"/>
    <mergeCell ref="B1660:C1660"/>
    <mergeCell ref="F1660:G1660"/>
    <mergeCell ref="B1661:C1661"/>
    <mergeCell ref="F1661:G1661"/>
    <mergeCell ref="B1662:C1662"/>
    <mergeCell ref="F1662:G1662"/>
    <mergeCell ref="B1663:C1663"/>
    <mergeCell ref="F1663:G1663"/>
    <mergeCell ref="B1664:C1664"/>
    <mergeCell ref="F1664:G1664"/>
    <mergeCell ref="B1665:C1665"/>
    <mergeCell ref="F1665:G1665"/>
    <mergeCell ref="B1666:C1666"/>
    <mergeCell ref="F1666:G1666"/>
    <mergeCell ref="B1667:C1667"/>
    <mergeCell ref="F1667:G1667"/>
    <mergeCell ref="B1668:C1668"/>
    <mergeCell ref="F1668:G1668"/>
    <mergeCell ref="A1669:F1669"/>
    <mergeCell ref="B1670:C1670"/>
    <mergeCell ref="F1670:G1670"/>
    <mergeCell ref="B1671:C1671"/>
    <mergeCell ref="F1671:G1671"/>
    <mergeCell ref="B1672:C1672"/>
    <mergeCell ref="F1672:G1672"/>
    <mergeCell ref="B1673:C1673"/>
    <mergeCell ref="F1673:G1673"/>
    <mergeCell ref="B1674:C1674"/>
    <mergeCell ref="F1674:G1674"/>
    <mergeCell ref="B1675:C1675"/>
    <mergeCell ref="F1675:G1675"/>
    <mergeCell ref="B1676:C1676"/>
    <mergeCell ref="F1676:G1676"/>
    <mergeCell ref="B1677:C1677"/>
    <mergeCell ref="F1677:G1677"/>
    <mergeCell ref="B1678:C1678"/>
    <mergeCell ref="F1678:G1678"/>
    <mergeCell ref="B1679:C1679"/>
    <mergeCell ref="F1679:G1679"/>
    <mergeCell ref="B1680:C1680"/>
    <mergeCell ref="F1680:G1680"/>
    <mergeCell ref="B1681:C1681"/>
    <mergeCell ref="F1681:G1681"/>
    <mergeCell ref="B1682:C1682"/>
    <mergeCell ref="F1682:G1682"/>
    <mergeCell ref="B1683:C1683"/>
    <mergeCell ref="F1683:G1683"/>
    <mergeCell ref="B1684:C1684"/>
    <mergeCell ref="F1684:G1684"/>
    <mergeCell ref="B1685:C1685"/>
    <mergeCell ref="F1685:G1685"/>
    <mergeCell ref="B1686:C1686"/>
    <mergeCell ref="F1686:G1686"/>
    <mergeCell ref="B1687:C1687"/>
    <mergeCell ref="F1687:G1687"/>
    <mergeCell ref="B1688:C1688"/>
    <mergeCell ref="F1688:G1688"/>
    <mergeCell ref="B1689:C1689"/>
    <mergeCell ref="F1689:G1689"/>
    <mergeCell ref="B1690:C1690"/>
    <mergeCell ref="F1690:G1690"/>
    <mergeCell ref="B1691:C1691"/>
    <mergeCell ref="F1691:G1691"/>
    <mergeCell ref="B1692:C1692"/>
    <mergeCell ref="F1692:G1692"/>
    <mergeCell ref="B1693:C1693"/>
    <mergeCell ref="F1693:G1693"/>
    <mergeCell ref="B1694:C1694"/>
    <mergeCell ref="F1694:G1694"/>
    <mergeCell ref="B1697:C1697"/>
    <mergeCell ref="F1697:G1697"/>
    <mergeCell ref="B1698:C1698"/>
    <mergeCell ref="F1698:G1698"/>
    <mergeCell ref="B1699:C1699"/>
    <mergeCell ref="F1699:G1699"/>
    <mergeCell ref="B1700:C1700"/>
    <mergeCell ref="F1700:G1700"/>
    <mergeCell ref="B1701:C1701"/>
    <mergeCell ref="F1701:G1701"/>
    <mergeCell ref="B1702:C1702"/>
    <mergeCell ref="F1702:G1702"/>
    <mergeCell ref="B1703:C1703"/>
    <mergeCell ref="F1703:G1703"/>
    <mergeCell ref="B1704:C1704"/>
    <mergeCell ref="F1704:G1704"/>
    <mergeCell ref="B1705:C1705"/>
    <mergeCell ref="F1705:G1705"/>
    <mergeCell ref="B1710:C1710"/>
    <mergeCell ref="F1710:G1710"/>
    <mergeCell ref="B1711:C1711"/>
    <mergeCell ref="F1711:G1711"/>
    <mergeCell ref="B1712:C1712"/>
    <mergeCell ref="F1712:G1712"/>
    <mergeCell ref="B1713:C1713"/>
    <mergeCell ref="F1713:G1713"/>
    <mergeCell ref="B1714:C1714"/>
    <mergeCell ref="F1714:G1714"/>
    <mergeCell ref="B1715:C1715"/>
    <mergeCell ref="F1715:G1715"/>
    <mergeCell ref="B1716:C1716"/>
    <mergeCell ref="F1716:G1716"/>
    <mergeCell ref="B1717:C1717"/>
    <mergeCell ref="F1717:G1717"/>
    <mergeCell ref="B1718:C1718"/>
    <mergeCell ref="F1718:G1718"/>
    <mergeCell ref="B1719:C1719"/>
    <mergeCell ref="F1719:G1719"/>
    <mergeCell ref="B1720:C1720"/>
    <mergeCell ref="F1720:G1720"/>
    <mergeCell ref="B1723:C1723"/>
    <mergeCell ref="F1723:G1723"/>
    <mergeCell ref="B1726:C1726"/>
    <mergeCell ref="F1726:G1726"/>
    <mergeCell ref="B1727:C1727"/>
    <mergeCell ref="F1727:G1727"/>
    <mergeCell ref="B1728:C1728"/>
    <mergeCell ref="F1728:G1728"/>
    <mergeCell ref="B1729:C1729"/>
    <mergeCell ref="F1729:G1729"/>
    <mergeCell ref="B1730:C1730"/>
    <mergeCell ref="F1730:G1730"/>
    <mergeCell ref="B1731:C1731"/>
    <mergeCell ref="F1731:G1731"/>
    <mergeCell ref="B1732:C1732"/>
    <mergeCell ref="F1732:G1732"/>
    <mergeCell ref="B1733:C1733"/>
    <mergeCell ref="F1733:G1733"/>
    <mergeCell ref="B1734:C1734"/>
    <mergeCell ref="F1734:G1734"/>
    <mergeCell ref="B1735:C1735"/>
    <mergeCell ref="F1735:G1735"/>
    <mergeCell ref="B1736:C1736"/>
    <mergeCell ref="F1736:G1736"/>
    <mergeCell ref="B1737:C1737"/>
    <mergeCell ref="F1737:G1737"/>
    <mergeCell ref="B1738:C1738"/>
    <mergeCell ref="F1738:G1738"/>
    <mergeCell ref="B1739:C1739"/>
    <mergeCell ref="F1739:G1739"/>
    <mergeCell ref="B1740:C1740"/>
    <mergeCell ref="F1740:G1740"/>
    <mergeCell ref="B1741:C1741"/>
    <mergeCell ref="F1741:G1741"/>
    <mergeCell ref="B1742:C1742"/>
    <mergeCell ref="F1742:G1742"/>
    <mergeCell ref="B1744:C1744"/>
    <mergeCell ref="F1744:G1744"/>
    <mergeCell ref="B1748:C1748"/>
    <mergeCell ref="F1748:G1748"/>
    <mergeCell ref="B1749:C1749"/>
    <mergeCell ref="F1749:G1749"/>
    <mergeCell ref="B1750:C1750"/>
    <mergeCell ref="F1750:G1750"/>
    <mergeCell ref="B1751:C1751"/>
    <mergeCell ref="F1751:G1751"/>
    <mergeCell ref="B1752:C1752"/>
    <mergeCell ref="F1752:G1752"/>
    <mergeCell ref="B1753:C1753"/>
    <mergeCell ref="F1753:G1753"/>
    <mergeCell ref="B1754:C1754"/>
    <mergeCell ref="F1754:G1754"/>
    <mergeCell ref="B1755:C1755"/>
    <mergeCell ref="F1755:G1755"/>
    <mergeCell ref="B1756:C1756"/>
    <mergeCell ref="F1756:G1756"/>
    <mergeCell ref="B1758:C1758"/>
    <mergeCell ref="F1758:G1758"/>
    <mergeCell ref="B1759:C1759"/>
    <mergeCell ref="F1759:G1759"/>
    <mergeCell ref="B1760:C1760"/>
    <mergeCell ref="F1760:G1760"/>
    <mergeCell ref="B1761:C1761"/>
    <mergeCell ref="F1761:G1761"/>
    <mergeCell ref="B1762:C1762"/>
    <mergeCell ref="F1762:G1762"/>
    <mergeCell ref="B1763:C1763"/>
    <mergeCell ref="F1763:G1763"/>
    <mergeCell ref="B1764:C1764"/>
    <mergeCell ref="F1764:G1764"/>
    <mergeCell ref="B1768:C1768"/>
    <mergeCell ref="F1768:G1768"/>
    <mergeCell ref="B1769:C1769"/>
    <mergeCell ref="F1769:G1769"/>
    <mergeCell ref="B1770:C1770"/>
    <mergeCell ref="F1770:G1770"/>
    <mergeCell ref="B1771:C1771"/>
    <mergeCell ref="F1771:G1771"/>
    <mergeCell ref="B1772:C1772"/>
    <mergeCell ref="F1772:G1772"/>
    <mergeCell ref="B1773:C1773"/>
    <mergeCell ref="F1773:G1773"/>
    <mergeCell ref="B1774:C1774"/>
    <mergeCell ref="F1774:G1774"/>
    <mergeCell ref="B1775:C1775"/>
    <mergeCell ref="F1775:G1775"/>
    <mergeCell ref="B1776:C1776"/>
    <mergeCell ref="F1776:G1776"/>
    <mergeCell ref="B1777:C1777"/>
    <mergeCell ref="F1777:G1777"/>
    <mergeCell ref="B1778:C1778"/>
    <mergeCell ref="F1778:G1778"/>
    <mergeCell ref="B1779:C1779"/>
    <mergeCell ref="F1779:G1779"/>
    <mergeCell ref="B1780:C1780"/>
    <mergeCell ref="F1780:G1780"/>
    <mergeCell ref="B1794:C1794"/>
    <mergeCell ref="F1794:G1794"/>
    <mergeCell ref="B1795:C1795"/>
    <mergeCell ref="F1795:G1795"/>
    <mergeCell ref="B1796:C1796"/>
    <mergeCell ref="F1796:G1796"/>
    <mergeCell ref="B1797:C1797"/>
    <mergeCell ref="F1797:G1797"/>
    <mergeCell ref="B1799:C1799"/>
    <mergeCell ref="F1799:G1799"/>
    <mergeCell ref="B1800:C1800"/>
    <mergeCell ref="F1800:G1800"/>
    <mergeCell ref="B1802:C1802"/>
    <mergeCell ref="F1802:G1802"/>
    <mergeCell ref="B1803:C1803"/>
    <mergeCell ref="F1803:G1803"/>
    <mergeCell ref="B1804:C1804"/>
    <mergeCell ref="F1804:G1804"/>
    <mergeCell ref="B1809:C1809"/>
    <mergeCell ref="F1809:G1809"/>
    <mergeCell ref="B1810:C1810"/>
    <mergeCell ref="F1810:G1810"/>
    <mergeCell ref="B1818:C1818"/>
    <mergeCell ref="F1818:G1818"/>
    <mergeCell ref="B1819:C1819"/>
    <mergeCell ref="F1819:G1819"/>
    <mergeCell ref="B1820:C1820"/>
    <mergeCell ref="F1820:G1820"/>
    <mergeCell ref="B1821:C1821"/>
    <mergeCell ref="F1821:G1821"/>
    <mergeCell ref="B1822:C1822"/>
    <mergeCell ref="F1822:G1822"/>
    <mergeCell ref="B1823:C1823"/>
    <mergeCell ref="F1823:G1823"/>
    <mergeCell ref="B1824:C1824"/>
    <mergeCell ref="F1824:G1824"/>
    <mergeCell ref="B1825:C1825"/>
    <mergeCell ref="F1825:G1825"/>
    <mergeCell ref="B1826:C1826"/>
    <mergeCell ref="F1826:G1826"/>
    <mergeCell ref="B1827:C1827"/>
    <mergeCell ref="F1827:G1827"/>
    <mergeCell ref="B1828:C1828"/>
    <mergeCell ref="F1828:G1828"/>
    <mergeCell ref="B1829:C1829"/>
    <mergeCell ref="F1829:G1829"/>
    <mergeCell ref="B1830:C1830"/>
    <mergeCell ref="F1830:G1830"/>
    <mergeCell ref="B1831:C1831"/>
    <mergeCell ref="F1831:G1831"/>
    <mergeCell ref="B1832:C1832"/>
    <mergeCell ref="F1832:G1832"/>
    <mergeCell ref="B1833:C1833"/>
    <mergeCell ref="F1833:G1833"/>
    <mergeCell ref="B1834:C1834"/>
    <mergeCell ref="F1834:G1834"/>
    <mergeCell ref="B1835:C1835"/>
    <mergeCell ref="F1835:G1835"/>
    <mergeCell ref="B1836:C1836"/>
    <mergeCell ref="F1836:G1836"/>
    <mergeCell ref="B1837:C1837"/>
    <mergeCell ref="F1837:G1837"/>
    <mergeCell ref="B1838:C1838"/>
    <mergeCell ref="F1838:G1838"/>
    <mergeCell ref="B1839:C1839"/>
    <mergeCell ref="F1839:G1839"/>
    <mergeCell ref="B1840:C1840"/>
    <mergeCell ref="F1840:G1840"/>
    <mergeCell ref="B1841:C1841"/>
    <mergeCell ref="F1841:G1841"/>
    <mergeCell ref="B1842:C1842"/>
    <mergeCell ref="F1842:G1842"/>
    <mergeCell ref="B1843:C1843"/>
    <mergeCell ref="F1843:G1843"/>
    <mergeCell ref="B1844:C1844"/>
    <mergeCell ref="F1844:G1844"/>
    <mergeCell ref="B1845:C1845"/>
    <mergeCell ref="F1845:G1845"/>
    <mergeCell ref="B1846:C1846"/>
    <mergeCell ref="F1846:G1846"/>
    <mergeCell ref="B1847:C1847"/>
    <mergeCell ref="F1847:G1847"/>
    <mergeCell ref="B1848:C1848"/>
    <mergeCell ref="F1848:G1848"/>
    <mergeCell ref="B1849:C1849"/>
    <mergeCell ref="F1849:G1849"/>
    <mergeCell ref="B1850:C1850"/>
    <mergeCell ref="F1850:G1850"/>
    <mergeCell ref="B1851:C1851"/>
    <mergeCell ref="F1851:G1851"/>
    <mergeCell ref="B1852:C1852"/>
    <mergeCell ref="F1852:G1852"/>
    <mergeCell ref="B1853:C1853"/>
    <mergeCell ref="F1853:G1853"/>
    <mergeCell ref="B1854:C1854"/>
    <mergeCell ref="F1854:G1854"/>
    <mergeCell ref="B1855:C1855"/>
    <mergeCell ref="F1855:G1855"/>
    <mergeCell ref="B1856:C1856"/>
    <mergeCell ref="F1856:G1856"/>
    <mergeCell ref="B1857:C1857"/>
    <mergeCell ref="F1857:G1857"/>
    <mergeCell ref="B1858:C1858"/>
    <mergeCell ref="F1858:G1858"/>
    <mergeCell ref="B1859:C1859"/>
    <mergeCell ref="F1859:G1859"/>
    <mergeCell ref="B1860:C1860"/>
    <mergeCell ref="F1860:G1860"/>
    <mergeCell ref="B1861:C1861"/>
    <mergeCell ref="F1861:G1861"/>
    <mergeCell ref="B1862:C1862"/>
    <mergeCell ref="F1862:G1862"/>
    <mergeCell ref="B1863:C1863"/>
    <mergeCell ref="F1863:G1863"/>
    <mergeCell ref="B1864:C1864"/>
    <mergeCell ref="F1864:G1864"/>
    <mergeCell ref="B1865:C1865"/>
    <mergeCell ref="F1865:G1865"/>
    <mergeCell ref="B1866:C1866"/>
    <mergeCell ref="F1866:G1866"/>
    <mergeCell ref="B1867:C1867"/>
    <mergeCell ref="F1867:G1867"/>
    <mergeCell ref="B1868:C1868"/>
    <mergeCell ref="F1868:G1868"/>
    <mergeCell ref="B1869:C1869"/>
    <mergeCell ref="F1869:G1869"/>
    <mergeCell ref="B1870:C1870"/>
    <mergeCell ref="F1870:G1870"/>
    <mergeCell ref="B1871:C1871"/>
    <mergeCell ref="F1871:G1871"/>
    <mergeCell ref="B1882:C1882"/>
    <mergeCell ref="F1882:G1882"/>
    <mergeCell ref="B1883:C1883"/>
    <mergeCell ref="F1883:G1883"/>
    <mergeCell ref="B1884:C1884"/>
    <mergeCell ref="F1884:G1884"/>
    <mergeCell ref="B1885:C1885"/>
    <mergeCell ref="F1885:G1885"/>
    <mergeCell ref="B1886:C1886"/>
    <mergeCell ref="F1886:G1886"/>
    <mergeCell ref="B1887:C1887"/>
    <mergeCell ref="F1887:G1887"/>
    <mergeCell ref="B1888:C1888"/>
    <mergeCell ref="F1888:G1888"/>
    <mergeCell ref="B1889:C1889"/>
    <mergeCell ref="F1889:G1889"/>
    <mergeCell ref="B1890:C1890"/>
    <mergeCell ref="F1890:G1890"/>
    <mergeCell ref="B1891:C1891"/>
    <mergeCell ref="F1891:G1891"/>
    <mergeCell ref="B1892:C1892"/>
    <mergeCell ref="F1892:G1892"/>
    <mergeCell ref="B1893:C1893"/>
    <mergeCell ref="F1893:G1893"/>
    <mergeCell ref="B1894:C1894"/>
    <mergeCell ref="F1894:G1894"/>
    <mergeCell ref="B1895:C1895"/>
    <mergeCell ref="F1895:G1895"/>
    <mergeCell ref="B1896:C1896"/>
    <mergeCell ref="F1896:G1896"/>
    <mergeCell ref="B1897:C1897"/>
    <mergeCell ref="F1897:G1897"/>
    <mergeCell ref="B1898:C1898"/>
    <mergeCell ref="F1898:G1898"/>
    <mergeCell ref="B1899:C1899"/>
    <mergeCell ref="F1899:G1899"/>
    <mergeCell ref="B1900:C1900"/>
    <mergeCell ref="F1900:G1900"/>
    <mergeCell ref="B1901:C1901"/>
    <mergeCell ref="F1901:G1901"/>
    <mergeCell ref="B1902:C1902"/>
    <mergeCell ref="F1902:G1902"/>
    <mergeCell ref="B1903:C1903"/>
    <mergeCell ref="F1903:G1903"/>
    <mergeCell ref="B1904:C1904"/>
    <mergeCell ref="F1904:G1904"/>
    <mergeCell ref="B1905:C1905"/>
    <mergeCell ref="F1905:G1905"/>
    <mergeCell ref="B1906:C1906"/>
    <mergeCell ref="F1906:G1906"/>
    <mergeCell ref="B1908:C1908"/>
    <mergeCell ref="F1908:G1908"/>
    <mergeCell ref="B1909:C1909"/>
    <mergeCell ref="F1909:G1909"/>
    <mergeCell ref="B1910:C1910"/>
    <mergeCell ref="F1910:G1910"/>
    <mergeCell ref="B1911:C1911"/>
    <mergeCell ref="F1911:G1911"/>
    <mergeCell ref="B1912:C1912"/>
    <mergeCell ref="F1912:G1912"/>
    <mergeCell ref="A1916:B1917"/>
    <mergeCell ref="C1916:F1916"/>
    <mergeCell ref="C1917:G1917"/>
    <mergeCell ref="A1913:E1913"/>
    <mergeCell ref="F1913:G1913"/>
    <mergeCell ref="A1914:G1914"/>
    <mergeCell ref="A1915:F1915"/>
  </mergeCells>
  <printOptions/>
  <pageMargins left="0.19" right="0.75" top="0.48" bottom="0.48" header="0.5" footer="0.27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2011-09-15T11:26:58Z</cp:lastPrinted>
  <dcterms:created xsi:type="dcterms:W3CDTF">2011-07-22T13:07:50Z</dcterms:created>
  <dcterms:modified xsi:type="dcterms:W3CDTF">2011-09-15T11:27:31Z</dcterms:modified>
  <cp:category/>
  <cp:version/>
  <cp:contentType/>
  <cp:contentStatus/>
</cp:coreProperties>
</file>